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 מיתוג סמוראי ייעוץ עסקי\חומרים שיווקיים\חומרים כתובים\כלים לאתר\"/>
    </mc:Choice>
  </mc:AlternateContent>
  <xr:revisionPtr revIDLastSave="0" documentId="13_ncr:1_{F6C46868-1BB9-40AF-A4CC-CD2FD3737581}" xr6:coauthVersionLast="47" xr6:coauthVersionMax="47" xr10:uidLastSave="{00000000-0000-0000-0000-000000000000}"/>
  <bookViews>
    <workbookView xWindow="-110" yWindow="-110" windowWidth="19420" windowHeight="10300" tabRatio="859" xr2:uid="{00000000-000D-0000-FFFF-FFFF00000000}"/>
  </bookViews>
  <sheets>
    <sheet name="נקודת האיזון - כלכלית" sheetId="18" r:id="rId1"/>
    <sheet name="נקודת האיזון - תזרימית" sheetId="19" r:id="rId2"/>
    <sheet name="גרפים" sheetId="21" r:id="rId3"/>
  </sheets>
  <definedNames>
    <definedName name="_xlnm.Print_Area" localSheetId="0">'נקודת האיזון - כלכלית'!$B$1:$G$54</definedName>
    <definedName name="_xlnm.Print_Area" localSheetId="1">'נקודת האיזון - תזרימית'!$A$1:$G$67</definedName>
    <definedName name="מכפיל_98" localSheetId="0">#REF!</definedName>
    <definedName name="מכפיל_98" localSheetId="1">#REF!</definedName>
    <definedName name="מכפיל_98">#REF!</definedName>
    <definedName name="מכפיל_99_00" localSheetId="0">#REF!</definedName>
    <definedName name="מכפיל_99_00" localSheetId="1">#REF!</definedName>
    <definedName name="מכפיל_99_00">#REF!</definedName>
  </definedNames>
  <calcPr calcId="181029"/>
</workbook>
</file>

<file path=xl/calcChain.xml><?xml version="1.0" encoding="utf-8"?>
<calcChain xmlns="http://schemas.openxmlformats.org/spreadsheetml/2006/main">
  <c r="I149" i="21" l="1"/>
  <c r="I148" i="21"/>
  <c r="I147" i="21"/>
  <c r="I146" i="21"/>
  <c r="I145" i="21"/>
  <c r="H149" i="21"/>
  <c r="H148" i="21"/>
  <c r="H147" i="21"/>
  <c r="H146" i="21"/>
  <c r="G149" i="21"/>
  <c r="G148" i="21"/>
  <c r="G147" i="21"/>
  <c r="G146" i="21"/>
  <c r="F149" i="21"/>
  <c r="F148" i="21"/>
  <c r="F147" i="21"/>
  <c r="C147" i="21"/>
  <c r="C146" i="21"/>
  <c r="C145" i="21"/>
  <c r="S149" i="21"/>
  <c r="S148" i="21"/>
  <c r="S147" i="21"/>
  <c r="S146" i="21"/>
  <c r="S145" i="21"/>
  <c r="R149" i="21"/>
  <c r="R148" i="21"/>
  <c r="R147" i="21"/>
  <c r="R146" i="21"/>
  <c r="R145" i="21"/>
  <c r="G30" i="19" l="1"/>
  <c r="Q145" i="21" s="1"/>
  <c r="F30" i="19"/>
  <c r="Q146" i="21" s="1"/>
  <c r="E30" i="19"/>
  <c r="Q147" i="21" s="1"/>
  <c r="D30" i="19"/>
  <c r="Q148" i="21" s="1"/>
  <c r="C30" i="19"/>
  <c r="Q149" i="21" s="1"/>
  <c r="G12" i="19"/>
  <c r="P145" i="21" s="1"/>
  <c r="F12" i="19"/>
  <c r="P146" i="21" s="1"/>
  <c r="E12" i="19"/>
  <c r="P147" i="21" s="1"/>
  <c r="D12" i="19"/>
  <c r="P148" i="21" s="1"/>
  <c r="C12" i="19"/>
  <c r="D12" i="18"/>
  <c r="E12" i="18"/>
  <c r="F12" i="18"/>
  <c r="G12" i="18"/>
  <c r="G145" i="21" s="1"/>
  <c r="D30" i="18"/>
  <c r="E30" i="18"/>
  <c r="F30" i="18"/>
  <c r="G30" i="18"/>
  <c r="H145" i="21" s="1"/>
  <c r="C7" i="19" l="1"/>
  <c r="L145" i="21" s="1"/>
  <c r="P149" i="21"/>
  <c r="D7" i="18"/>
  <c r="G7" i="18"/>
  <c r="C149" i="21" s="1"/>
  <c r="F7" i="18"/>
  <c r="C148" i="21" s="1"/>
  <c r="E7" i="18"/>
  <c r="F7" i="19"/>
  <c r="G7" i="19"/>
  <c r="L149" i="21" s="1"/>
  <c r="E7" i="19"/>
  <c r="L147" i="21" s="1"/>
  <c r="D7" i="19"/>
  <c r="L146" i="21" s="1"/>
  <c r="C30" i="18"/>
  <c r="C47" i="19" l="1"/>
  <c r="C43" i="19"/>
  <c r="C63" i="19"/>
  <c r="C65" i="19"/>
  <c r="C39" i="19"/>
  <c r="C21" i="19"/>
  <c r="C61" i="19"/>
  <c r="C23" i="19"/>
  <c r="C37" i="19"/>
  <c r="C17" i="19"/>
  <c r="C29" i="19"/>
  <c r="C27" i="19"/>
  <c r="C41" i="19"/>
  <c r="C13" i="19"/>
  <c r="C33" i="19"/>
  <c r="C15" i="19"/>
  <c r="C49" i="19"/>
  <c r="C25" i="19"/>
  <c r="C31" i="19"/>
  <c r="F8" i="19"/>
  <c r="O146" i="21" s="1"/>
  <c r="L148" i="21"/>
  <c r="C35" i="19"/>
  <c r="C8" i="19"/>
  <c r="O149" i="21" s="1"/>
  <c r="C45" i="19"/>
  <c r="C19" i="19"/>
  <c r="D27" i="19"/>
  <c r="D17" i="19"/>
  <c r="D23" i="19"/>
  <c r="D25" i="19"/>
  <c r="D15" i="19"/>
  <c r="D21" i="19"/>
  <c r="D19" i="19"/>
  <c r="E17" i="19"/>
  <c r="E23" i="19"/>
  <c r="E21" i="19"/>
  <c r="E27" i="19"/>
  <c r="E15" i="19"/>
  <c r="E19" i="19"/>
  <c r="E25" i="19"/>
  <c r="G19" i="19"/>
  <c r="G25" i="19"/>
  <c r="G15" i="19"/>
  <c r="G21" i="19"/>
  <c r="G27" i="19"/>
  <c r="G17" i="19"/>
  <c r="G23" i="19"/>
  <c r="F23" i="19"/>
  <c r="F19" i="19"/>
  <c r="F25" i="19"/>
  <c r="F15" i="19"/>
  <c r="F21" i="19"/>
  <c r="F27" i="19"/>
  <c r="F17" i="19"/>
  <c r="D8" i="19"/>
  <c r="D50" i="19" s="1"/>
  <c r="D45" i="19"/>
  <c r="D41" i="19"/>
  <c r="D35" i="19"/>
  <c r="D43" i="19"/>
  <c r="D37" i="19"/>
  <c r="D33" i="19"/>
  <c r="D39" i="19"/>
  <c r="G8" i="19"/>
  <c r="O145" i="21" s="1"/>
  <c r="G45" i="19"/>
  <c r="G37" i="19"/>
  <c r="G43" i="19"/>
  <c r="G35" i="19"/>
  <c r="G41" i="19"/>
  <c r="G33" i="19"/>
  <c r="G39" i="19"/>
  <c r="E8" i="19"/>
  <c r="E35" i="19"/>
  <c r="E39" i="19"/>
  <c r="E45" i="19"/>
  <c r="E41" i="19"/>
  <c r="E33" i="19"/>
  <c r="E37" i="19"/>
  <c r="E43" i="19"/>
  <c r="F31" i="19"/>
  <c r="F41" i="19"/>
  <c r="F37" i="19"/>
  <c r="F39" i="19"/>
  <c r="F43" i="19"/>
  <c r="F33" i="19"/>
  <c r="F45" i="19"/>
  <c r="F35" i="19"/>
  <c r="D43" i="18"/>
  <c r="D33" i="18"/>
  <c r="D45" i="18"/>
  <c r="D35" i="18"/>
  <c r="D37" i="18"/>
  <c r="D39" i="18"/>
  <c r="D41" i="18"/>
  <c r="E33" i="18"/>
  <c r="E37" i="18"/>
  <c r="E41" i="18"/>
  <c r="E45" i="18"/>
  <c r="E35" i="18"/>
  <c r="E39" i="18"/>
  <c r="E43" i="18"/>
  <c r="F33" i="18"/>
  <c r="F37" i="18"/>
  <c r="F41" i="18"/>
  <c r="F45" i="18"/>
  <c r="F35" i="18"/>
  <c r="F39" i="18"/>
  <c r="F43" i="18"/>
  <c r="G33" i="18"/>
  <c r="G37" i="18"/>
  <c r="G41" i="18"/>
  <c r="G45" i="18"/>
  <c r="G35" i="18"/>
  <c r="G39" i="18"/>
  <c r="G43" i="18"/>
  <c r="D47" i="18"/>
  <c r="D49" i="18"/>
  <c r="D27" i="18"/>
  <c r="D19" i="18"/>
  <c r="D29" i="18"/>
  <c r="D25" i="18"/>
  <c r="D17" i="18"/>
  <c r="D23" i="18"/>
  <c r="D31" i="18"/>
  <c r="D8" i="18"/>
  <c r="D9" i="18" s="1"/>
  <c r="D21" i="18"/>
  <c r="D13" i="18"/>
  <c r="D15" i="18"/>
  <c r="G49" i="19"/>
  <c r="E49" i="18"/>
  <c r="G49" i="18"/>
  <c r="F27" i="18"/>
  <c r="G13" i="18"/>
  <c r="G8" i="18"/>
  <c r="G15" i="18"/>
  <c r="G19" i="18"/>
  <c r="G23" i="18"/>
  <c r="G21" i="18"/>
  <c r="E47" i="18"/>
  <c r="E31" i="18"/>
  <c r="G47" i="18"/>
  <c r="E17" i="18"/>
  <c r="E21" i="18"/>
  <c r="E8" i="18"/>
  <c r="E10" i="18" s="1"/>
  <c r="E11" i="18" s="1"/>
  <c r="E25" i="18"/>
  <c r="G31" i="18"/>
  <c r="F8" i="18"/>
  <c r="E27" i="18"/>
  <c r="E29" i="18"/>
  <c r="E19" i="18"/>
  <c r="F25" i="18"/>
  <c r="E13" i="18"/>
  <c r="G29" i="18"/>
  <c r="E23" i="18"/>
  <c r="F21" i="18"/>
  <c r="G25" i="18"/>
  <c r="G17" i="18"/>
  <c r="E15" i="18"/>
  <c r="F19" i="18"/>
  <c r="G27" i="18"/>
  <c r="G29" i="19"/>
  <c r="G47" i="19"/>
  <c r="G31" i="19"/>
  <c r="G13" i="19"/>
  <c r="D47" i="19"/>
  <c r="D31" i="19"/>
  <c r="D29" i="19"/>
  <c r="D13" i="19"/>
  <c r="D49" i="19"/>
  <c r="E63" i="19"/>
  <c r="E65" i="19"/>
  <c r="E61" i="19"/>
  <c r="F63" i="19"/>
  <c r="F65" i="19"/>
  <c r="F61" i="19"/>
  <c r="G61" i="19"/>
  <c r="G63" i="19"/>
  <c r="G65" i="19"/>
  <c r="D65" i="19"/>
  <c r="D61" i="19"/>
  <c r="D63" i="19"/>
  <c r="E13" i="19"/>
  <c r="F13" i="19"/>
  <c r="E31" i="19"/>
  <c r="C50" i="19"/>
  <c r="C9" i="19"/>
  <c r="E49" i="19"/>
  <c r="E47" i="19"/>
  <c r="E29" i="19"/>
  <c r="F47" i="19"/>
  <c r="F29" i="19"/>
  <c r="F49" i="19"/>
  <c r="F10" i="19"/>
  <c r="F11" i="19" s="1"/>
  <c r="D10" i="18"/>
  <c r="D11" i="18" s="1"/>
  <c r="F29" i="18"/>
  <c r="F15" i="18"/>
  <c r="F23" i="18"/>
  <c r="F49" i="18"/>
  <c r="F17" i="18"/>
  <c r="F31" i="18"/>
  <c r="F47" i="18"/>
  <c r="F13" i="18"/>
  <c r="C12" i="18"/>
  <c r="C7" i="18" s="1"/>
  <c r="C8" i="18" s="1"/>
  <c r="E10" i="19" l="1"/>
  <c r="E11" i="19" s="1"/>
  <c r="O147" i="21"/>
  <c r="D10" i="19"/>
  <c r="D11" i="19" s="1"/>
  <c r="O148" i="21"/>
  <c r="C10" i="19"/>
  <c r="C11" i="19" s="1"/>
  <c r="D9" i="19"/>
  <c r="F10" i="18"/>
  <c r="F11" i="18" s="1"/>
  <c r="F146" i="21"/>
  <c r="G50" i="18"/>
  <c r="G52" i="18" s="1"/>
  <c r="G53" i="18" s="1"/>
  <c r="F145" i="21"/>
  <c r="G10" i="19"/>
  <c r="G11" i="19" s="1"/>
  <c r="G50" i="19"/>
  <c r="G51" i="19" s="1"/>
  <c r="G9" i="19"/>
  <c r="E50" i="18"/>
  <c r="E52" i="18" s="1"/>
  <c r="E53" i="18" s="1"/>
  <c r="E9" i="18"/>
  <c r="D50" i="18"/>
  <c r="D51" i="18" s="1"/>
  <c r="G9" i="18"/>
  <c r="G10" i="18"/>
  <c r="G11" i="18" s="1"/>
  <c r="C51" i="19"/>
  <c r="C52" i="19"/>
  <c r="C56" i="19" s="1"/>
  <c r="C66" i="19" s="1"/>
  <c r="E9" i="19"/>
  <c r="E50" i="19"/>
  <c r="D51" i="19"/>
  <c r="D52" i="19"/>
  <c r="D56" i="19" s="1"/>
  <c r="D66" i="19" s="1"/>
  <c r="F9" i="19"/>
  <c r="F50" i="19"/>
  <c r="F9" i="18"/>
  <c r="F50" i="18"/>
  <c r="C47" i="18"/>
  <c r="C37" i="18"/>
  <c r="C39" i="18"/>
  <c r="C43" i="18"/>
  <c r="C41" i="18"/>
  <c r="C35" i="18"/>
  <c r="C45" i="18"/>
  <c r="G51" i="18" l="1"/>
  <c r="G52" i="19"/>
  <c r="G56" i="19" s="1"/>
  <c r="G66" i="19" s="1"/>
  <c r="E51" i="18"/>
  <c r="D52" i="18"/>
  <c r="D53" i="18" s="1"/>
  <c r="D53" i="19"/>
  <c r="C53" i="19"/>
  <c r="F51" i="19"/>
  <c r="F52" i="19"/>
  <c r="F56" i="19" s="1"/>
  <c r="F66" i="19" s="1"/>
  <c r="E51" i="19"/>
  <c r="E52" i="19"/>
  <c r="E56" i="19" s="1"/>
  <c r="E66" i="19" s="1"/>
  <c r="F51" i="18"/>
  <c r="F52" i="18"/>
  <c r="F53" i="18" s="1"/>
  <c r="C29" i="18"/>
  <c r="C17" i="18"/>
  <c r="C13" i="18"/>
  <c r="C19" i="18"/>
  <c r="C23" i="18"/>
  <c r="C27" i="18"/>
  <c r="C21" i="18"/>
  <c r="C33" i="18"/>
  <c r="C15" i="18"/>
  <c r="C25" i="18"/>
  <c r="C49" i="18"/>
  <c r="C31" i="18"/>
  <c r="G53" i="19" l="1"/>
  <c r="E53" i="19"/>
  <c r="F53" i="19"/>
  <c r="D55" i="19"/>
  <c r="G55" i="19"/>
  <c r="C55" i="19"/>
  <c r="C9" i="18"/>
  <c r="C50" i="18"/>
  <c r="C10" i="18"/>
  <c r="D57" i="19" l="1"/>
  <c r="F55" i="19"/>
  <c r="E55" i="19"/>
  <c r="C11" i="18"/>
  <c r="C51" i="18"/>
  <c r="C52" i="18"/>
  <c r="G57" i="19" l="1"/>
  <c r="D67" i="19"/>
  <c r="C57" i="19"/>
  <c r="C53" i="18"/>
  <c r="F57" i="19" l="1"/>
  <c r="E57" i="19"/>
  <c r="G67" i="19"/>
  <c r="C67" i="19"/>
  <c r="E67" i="19" l="1"/>
  <c r="F6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B62" authorId="0" shapeId="0" xr:uid="{CD569072-12C5-47A4-9ED5-B5247BCA287B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השקעות שאינן ממומנות, הון חוזר ללא חוב = חוב לקוחות + מלאי - חוב ספקים </t>
        </r>
      </text>
    </comment>
  </commentList>
</comments>
</file>

<file path=xl/sharedStrings.xml><?xml version="1.0" encoding="utf-8"?>
<sst xmlns="http://schemas.openxmlformats.org/spreadsheetml/2006/main" count="153" uniqueCount="54">
  <si>
    <t>%</t>
  </si>
  <si>
    <t>סה"כ הכנסות</t>
  </si>
  <si>
    <t>סה"כ עלות המכר</t>
  </si>
  <si>
    <t>רווח גולמי</t>
  </si>
  <si>
    <t>סה"כ שכר</t>
  </si>
  <si>
    <t>שכר 8</t>
  </si>
  <si>
    <t>הוצאות קבועות</t>
  </si>
  <si>
    <t>מימון</t>
  </si>
  <si>
    <t>סה"כ הוצאות</t>
  </si>
  <si>
    <t>שכר 3</t>
  </si>
  <si>
    <t xml:space="preserve"> שכר 4</t>
  </si>
  <si>
    <t>שכר 5</t>
  </si>
  <si>
    <t>שכר 6</t>
  </si>
  <si>
    <t>שכר 7</t>
  </si>
  <si>
    <t>קבועות 8</t>
  </si>
  <si>
    <t>קבועות 1</t>
  </si>
  <si>
    <t>קבועות 2</t>
  </si>
  <si>
    <t>קבועות 3</t>
  </si>
  <si>
    <t>קבועות 4</t>
  </si>
  <si>
    <t>קבועות 5</t>
  </si>
  <si>
    <t>קבועות 6</t>
  </si>
  <si>
    <t>קבועות 7</t>
  </si>
  <si>
    <t>שכר 1</t>
  </si>
  <si>
    <t>שכר 2</t>
  </si>
  <si>
    <t>רווח לפני מס ופחת</t>
  </si>
  <si>
    <t>עלות המכר:</t>
  </si>
  <si>
    <t>ב-₪</t>
  </si>
  <si>
    <t>רווח נקי</t>
  </si>
  <si>
    <t>מס</t>
  </si>
  <si>
    <t>תזרים</t>
  </si>
  <si>
    <t>הוצאות עודפות/משיכות בעלים</t>
  </si>
  <si>
    <t>החזר הלוואות (קרן בלבד!)</t>
  </si>
  <si>
    <t>עודף/גרעון תזרימי</t>
  </si>
  <si>
    <t>השקעות/הון חוזר</t>
  </si>
  <si>
    <t>תסריט 1</t>
  </si>
  <si>
    <t>תסריט 2</t>
  </si>
  <si>
    <t>תסריט 3</t>
  </si>
  <si>
    <t>תסריט 4</t>
  </si>
  <si>
    <t>תסריט 5</t>
  </si>
  <si>
    <t>גרפים</t>
  </si>
  <si>
    <t>ניתוח נקודת האיזון - כלכלי</t>
  </si>
  <si>
    <t>ניתוח נקודת האיזון - תזרימי</t>
  </si>
  <si>
    <t>הכנסות</t>
  </si>
  <si>
    <t>ריק</t>
  </si>
  <si>
    <t>ריק 2</t>
  </si>
  <si>
    <t>עלות מכר</t>
  </si>
  <si>
    <t>הפוך להכנסות (הכנסות תסריט 1 עם עלויות תסריט 5)</t>
  </si>
  <si>
    <t>נקודת איזון כלכלית</t>
  </si>
  <si>
    <t>נקודת איזון תזרימית</t>
  </si>
  <si>
    <t>הוצ' קבועות ומימון</t>
  </si>
  <si>
    <t>הוצ' שכר</t>
  </si>
  <si>
    <t>הוצ' קבועות</t>
  </si>
  <si>
    <t>הוצ' תזרימיות</t>
  </si>
  <si>
    <t>הפוך להכנסות (הכנסות תסריט 1 עם עלויות תסריט 5 וכן הלאה)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</si>
</sst>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000000000_ ;_ * \-#,##0.00000000000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9"/>
      <color indexed="81"/>
      <name val="Tahoma"/>
      <family val="2"/>
    </font>
    <font>
      <sz val="8"/>
      <name val="Arial"/>
      <family val="2"/>
      <charset val="177"/>
      <scheme val="minor"/>
    </font>
    <font>
      <b/>
      <sz val="9"/>
      <color indexed="81"/>
      <name val="Tahoma"/>
      <family val="2"/>
    </font>
    <font>
      <b/>
      <sz val="11"/>
      <name val="SimplerProRegular"/>
    </font>
    <font>
      <sz val="11"/>
      <name val="SimplerProRegular"/>
    </font>
    <font>
      <b/>
      <sz val="10"/>
      <name val="SimplerProRegular"/>
    </font>
    <font>
      <sz val="10"/>
      <name val="SimplerProRegular"/>
    </font>
    <font>
      <b/>
      <sz val="11"/>
      <color theme="0"/>
      <name val="SimplerProRegula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9" fillId="0" borderId="0" xfId="0" applyFont="1"/>
    <xf numFmtId="9" fontId="8" fillId="0" borderId="0" xfId="2" applyFont="1" applyFill="1" applyBorder="1" applyProtection="1"/>
    <xf numFmtId="9" fontId="8" fillId="2" borderId="8" xfId="2" applyFont="1" applyFill="1" applyBorder="1" applyProtection="1">
      <protection locked="0"/>
    </xf>
    <xf numFmtId="9" fontId="8" fillId="2" borderId="9" xfId="2" applyFont="1" applyFill="1" applyBorder="1" applyProtection="1">
      <protection locked="0"/>
    </xf>
    <xf numFmtId="0" fontId="9" fillId="0" borderId="13" xfId="0" applyFont="1" applyBorder="1"/>
    <xf numFmtId="0" fontId="8" fillId="0" borderId="4" xfId="0" applyFont="1" applyBorder="1" applyAlignment="1">
      <alignment horizontal="center"/>
    </xf>
    <xf numFmtId="165" fontId="9" fillId="0" borderId="1" xfId="1" applyNumberFormat="1" applyFont="1" applyBorder="1" applyProtection="1">
      <protection hidden="1"/>
    </xf>
    <xf numFmtId="165" fontId="9" fillId="0" borderId="11" xfId="1" applyNumberFormat="1" applyFont="1" applyBorder="1" applyProtection="1">
      <protection hidden="1"/>
    </xf>
    <xf numFmtId="0" fontId="10" fillId="0" borderId="4" xfId="0" applyFont="1" applyBorder="1" applyAlignment="1">
      <alignment horizontal="center"/>
    </xf>
    <xf numFmtId="9" fontId="11" fillId="0" borderId="1" xfId="2" applyFont="1" applyBorder="1" applyProtection="1">
      <protection hidden="1"/>
    </xf>
    <xf numFmtId="9" fontId="11" fillId="0" borderId="11" xfId="2" applyFont="1" applyBorder="1" applyProtection="1">
      <protection hidden="1"/>
    </xf>
    <xf numFmtId="0" fontId="10" fillId="0" borderId="4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Protection="1">
      <protection locked="0"/>
    </xf>
    <xf numFmtId="165" fontId="11" fillId="0" borderId="11" xfId="1" applyNumberFormat="1" applyFont="1" applyBorder="1" applyProtection="1">
      <protection locked="0"/>
    </xf>
    <xf numFmtId="0" fontId="10" fillId="0" borderId="5" xfId="0" applyFont="1" applyBorder="1" applyAlignment="1">
      <alignment horizontal="center"/>
    </xf>
    <xf numFmtId="9" fontId="11" fillId="0" borderId="6" xfId="2" applyFont="1" applyBorder="1" applyProtection="1">
      <protection hidden="1"/>
    </xf>
    <xf numFmtId="9" fontId="11" fillId="0" borderId="12" xfId="2" applyFont="1" applyBorder="1" applyProtection="1">
      <protection hidden="1"/>
    </xf>
    <xf numFmtId="165" fontId="9" fillId="0" borderId="0" xfId="1" applyNumberFormat="1" applyFont="1" applyProtection="1"/>
    <xf numFmtId="166" fontId="9" fillId="0" borderId="0" xfId="0" applyNumberFormat="1" applyFont="1"/>
    <xf numFmtId="0" fontId="8" fillId="3" borderId="14" xfId="0" applyFont="1" applyFill="1" applyBorder="1" applyAlignment="1">
      <alignment horizontal="center"/>
    </xf>
    <xf numFmtId="165" fontId="9" fillId="3" borderId="15" xfId="1" applyNumberFormat="1" applyFont="1" applyFill="1" applyBorder="1" applyProtection="1">
      <protection locked="0"/>
    </xf>
    <xf numFmtId="165" fontId="9" fillId="3" borderId="16" xfId="1" applyNumberFormat="1" applyFont="1" applyFill="1" applyBorder="1" applyProtection="1">
      <protection locked="0"/>
    </xf>
    <xf numFmtId="0" fontId="10" fillId="0" borderId="13" xfId="0" applyFont="1" applyBorder="1" applyAlignment="1">
      <alignment horizontal="center"/>
    </xf>
    <xf numFmtId="9" fontId="11" fillId="0" borderId="0" xfId="2" applyFont="1" applyBorder="1" applyProtection="1">
      <protection hidden="1"/>
    </xf>
    <xf numFmtId="9" fontId="11" fillId="0" borderId="17" xfId="2" applyFont="1" applyBorder="1" applyProtection="1">
      <protection hidden="1"/>
    </xf>
    <xf numFmtId="0" fontId="8" fillId="3" borderId="13" xfId="0" applyFont="1" applyFill="1" applyBorder="1" applyAlignment="1">
      <alignment horizontal="center"/>
    </xf>
    <xf numFmtId="165" fontId="9" fillId="3" borderId="0" xfId="1" applyNumberFormat="1" applyFont="1" applyFill="1" applyBorder="1" applyProtection="1">
      <protection locked="0"/>
    </xf>
    <xf numFmtId="165" fontId="9" fillId="3" borderId="17" xfId="1" applyNumberFormat="1" applyFont="1" applyFill="1" applyBorder="1" applyProtection="1">
      <protection locked="0"/>
    </xf>
    <xf numFmtId="0" fontId="10" fillId="0" borderId="18" xfId="0" applyFont="1" applyBorder="1" applyAlignment="1">
      <alignment horizontal="center"/>
    </xf>
    <xf numFmtId="9" fontId="11" fillId="0" borderId="19" xfId="2" applyFont="1" applyBorder="1" applyProtection="1">
      <protection hidden="1"/>
    </xf>
    <xf numFmtId="9" fontId="11" fillId="0" borderId="20" xfId="2" applyFont="1" applyBorder="1" applyProtection="1">
      <protection hidden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3" fontId="9" fillId="0" borderId="17" xfId="0" applyNumberFormat="1" applyFont="1" applyBorder="1"/>
    <xf numFmtId="3" fontId="9" fillId="0" borderId="0" xfId="0" applyNumberFormat="1" applyFont="1"/>
    <xf numFmtId="3" fontId="9" fillId="0" borderId="13" xfId="0" applyNumberFormat="1" applyFont="1" applyBorder="1"/>
    <xf numFmtId="0" fontId="9" fillId="0" borderId="18" xfId="0" applyFont="1" applyBorder="1"/>
    <xf numFmtId="3" fontId="9" fillId="0" borderId="20" xfId="0" applyNumberFormat="1" applyFont="1" applyBorder="1"/>
    <xf numFmtId="3" fontId="9" fillId="0" borderId="19" xfId="0" applyNumberFormat="1" applyFont="1" applyBorder="1"/>
    <xf numFmtId="3" fontId="9" fillId="0" borderId="18" xfId="0" applyNumberFormat="1" applyFont="1" applyBorder="1"/>
    <xf numFmtId="17" fontId="12" fillId="5" borderId="7" xfId="0" applyNumberFormat="1" applyFont="1" applyFill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17" fontId="12" fillId="5" borderId="3" xfId="0" applyNumberFormat="1" applyFont="1" applyFill="1" applyBorder="1"/>
    <xf numFmtId="17" fontId="12" fillId="5" borderId="10" xfId="0" applyNumberFormat="1" applyFont="1" applyFill="1" applyBorder="1"/>
    <xf numFmtId="0" fontId="8" fillId="6" borderId="4" xfId="0" applyFont="1" applyFill="1" applyBorder="1" applyAlignment="1">
      <alignment horizontal="center"/>
    </xf>
    <xf numFmtId="165" fontId="9" fillId="6" borderId="1" xfId="1" applyNumberFormat="1" applyFont="1" applyFill="1" applyBorder="1" applyProtection="1">
      <protection hidden="1"/>
    </xf>
    <xf numFmtId="165" fontId="9" fillId="6" borderId="11" xfId="1" applyNumberFormat="1" applyFont="1" applyFill="1" applyBorder="1" applyProtection="1">
      <protection hidden="1"/>
    </xf>
    <xf numFmtId="165" fontId="9" fillId="6" borderId="1" xfId="1" applyNumberFormat="1" applyFont="1" applyFill="1" applyBorder="1" applyProtection="1">
      <protection locked="0"/>
    </xf>
    <xf numFmtId="165" fontId="9" fillId="6" borderId="11" xfId="1" applyNumberFormat="1" applyFont="1" applyFill="1" applyBorder="1" applyProtection="1">
      <protection locked="0"/>
    </xf>
    <xf numFmtId="0" fontId="8" fillId="6" borderId="13" xfId="0" applyFont="1" applyFill="1" applyBorder="1" applyAlignment="1">
      <alignment horizontal="center"/>
    </xf>
    <xf numFmtId="165" fontId="9" fillId="6" borderId="0" xfId="1" applyNumberFormat="1" applyFont="1" applyFill="1" applyBorder="1" applyProtection="1">
      <protection hidden="1"/>
    </xf>
    <xf numFmtId="165" fontId="9" fillId="6" borderId="17" xfId="1" applyNumberFormat="1" applyFont="1" applyFill="1" applyBorder="1" applyProtection="1">
      <protection hidden="1"/>
    </xf>
  </cellXfs>
  <cellStyles count="21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2 4" xfId="6" xr:uid="{00000000-0005-0000-0000-000004000000}"/>
    <cellStyle name="Comma 3" xfId="7" xr:uid="{00000000-0005-0000-0000-000005000000}"/>
    <cellStyle name="Comma 3 2" xfId="8" xr:uid="{00000000-0005-0000-0000-000006000000}"/>
    <cellStyle name="Comma 4" xfId="9" xr:uid="{00000000-0005-0000-0000-000007000000}"/>
    <cellStyle name="Comma 4 2" xfId="10" xr:uid="{00000000-0005-0000-0000-000008000000}"/>
    <cellStyle name="Comma 4 2 2" xfId="11" xr:uid="{00000000-0005-0000-0000-000009000000}"/>
    <cellStyle name="Currency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Percent" xfId="2" builtinId="5"/>
    <cellStyle name="Percent 2" xfId="16" xr:uid="{00000000-0005-0000-0000-000010000000}"/>
    <cellStyle name="Percent 2 2" xfId="17" xr:uid="{00000000-0005-0000-0000-000011000000}"/>
    <cellStyle name="Percent 2 3" xfId="18" xr:uid="{00000000-0005-0000-0000-000012000000}"/>
    <cellStyle name="Percent 2 4" xfId="19" xr:uid="{00000000-0005-0000-0000-000013000000}"/>
    <cellStyle name="Percent 3" xfId="20" xr:uid="{00000000-0005-0000-0000-000014000000}"/>
  </cellStyles>
  <dxfs count="0"/>
  <tableStyles count="0" defaultTableStyle="TableStyleMedium9" defaultPivotStyle="PivotStyleLight16"/>
  <colors>
    <mruColors>
      <color rgb="FFE0DCD9"/>
      <color rgb="FFD8E0E3"/>
      <color rgb="FF608B9D"/>
      <color rgb="FF95333D"/>
      <color rgb="FFBEB7B2"/>
      <color rgb="FF94877D"/>
      <color rgb="FFA9BAC6"/>
      <color rgb="FFC9999F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נקודת איזון כלכלית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גרפים!$C$144</c:f>
              <c:strCache>
                <c:ptCount val="1"/>
                <c:pt idx="0">
                  <c:v>הכנסות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גרפים!$C$145:$C$149</c:f>
              <c:numCache>
                <c:formatCode>#,##0</c:formatCode>
                <c:ptCount val="5"/>
                <c:pt idx="0">
                  <c:v>1427.5</c:v>
                </c:pt>
                <c:pt idx="1">
                  <c:v>1425.3846153846152</c:v>
                </c:pt>
                <c:pt idx="2">
                  <c:v>1811.8181818181818</c:v>
                </c:pt>
                <c:pt idx="3">
                  <c:v>1838.7931034482758</c:v>
                </c:pt>
                <c:pt idx="4">
                  <c:v>1894.1666666666667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8-4B81-A06F-A012F0351A67}"/>
            </c:ext>
          </c:extLst>
        </c:ser>
        <c:ser>
          <c:idx val="1"/>
          <c:order val="1"/>
          <c:tx>
            <c:strRef>
              <c:f>גרפים!$D$144</c:f>
              <c:strCache>
                <c:ptCount val="1"/>
                <c:pt idx="0">
                  <c:v>ריק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גרפים!$D$145:$D$149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928-4B81-A06F-A012F0351A67}"/>
            </c:ext>
          </c:extLst>
        </c:ser>
        <c:ser>
          <c:idx val="2"/>
          <c:order val="2"/>
          <c:tx>
            <c:strRef>
              <c:f>גרפים!$E$144</c:f>
              <c:strCache>
                <c:ptCount val="1"/>
                <c:pt idx="0">
                  <c:v>ריק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גרפים!$E$145:$E$149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928-4B81-A06F-A012F035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16"/>
        <c:axId val="484480448"/>
        <c:axId val="484476184"/>
      </c:barChart>
      <c:barChart>
        <c:barDir val="col"/>
        <c:grouping val="stacked"/>
        <c:varyColors val="0"/>
        <c:ser>
          <c:idx val="3"/>
          <c:order val="3"/>
          <c:tx>
            <c:strRef>
              <c:f>גרפים!$F$144</c:f>
              <c:strCache>
                <c:ptCount val="1"/>
                <c:pt idx="0">
                  <c:v>עלות מכר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גרפים!$F$145:$F$149</c:f>
              <c:numCache>
                <c:formatCode>#,##0</c:formatCode>
                <c:ptCount val="5"/>
                <c:pt idx="0">
                  <c:v>757.66666666666674</c:v>
                </c:pt>
                <c:pt idx="1">
                  <c:v>772.29310344827582</c:v>
                </c:pt>
                <c:pt idx="2">
                  <c:v>815.31818181818176</c:v>
                </c:pt>
                <c:pt idx="3">
                  <c:v>498.8846153846153</c:v>
                </c:pt>
                <c:pt idx="4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8-4B81-A06F-A012F0351A67}"/>
            </c:ext>
          </c:extLst>
        </c:ser>
        <c:ser>
          <c:idx val="4"/>
          <c:order val="4"/>
          <c:tx>
            <c:strRef>
              <c:f>גרפים!$G$144</c:f>
              <c:strCache>
                <c:ptCount val="1"/>
                <c:pt idx="0">
                  <c:v>הוצ' שכר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גרפים!$G$145:$G$149</c:f>
              <c:numCache>
                <c:formatCode>#,##0</c:formatCode>
                <c:ptCount val="5"/>
                <c:pt idx="0">
                  <c:v>810</c:v>
                </c:pt>
                <c:pt idx="1">
                  <c:v>740</c:v>
                </c:pt>
                <c:pt idx="2">
                  <c:v>670</c:v>
                </c:pt>
                <c:pt idx="3">
                  <c:v>600</c:v>
                </c:pt>
                <c:pt idx="4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28-4B81-A06F-A012F0351A67}"/>
            </c:ext>
          </c:extLst>
        </c:ser>
        <c:ser>
          <c:idx val="5"/>
          <c:order val="5"/>
          <c:tx>
            <c:strRef>
              <c:f>גרפים!$H$144</c:f>
              <c:strCache>
                <c:ptCount val="1"/>
                <c:pt idx="0">
                  <c:v>הוצ' קבועות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גרפים!$H$145:$H$149</c:f>
              <c:numCache>
                <c:formatCode>#,##0</c:formatCode>
                <c:ptCount val="5"/>
                <c:pt idx="0">
                  <c:v>322</c:v>
                </c:pt>
                <c:pt idx="1">
                  <c:v>322</c:v>
                </c:pt>
                <c:pt idx="2">
                  <c:v>322</c:v>
                </c:pt>
                <c:pt idx="3">
                  <c:v>322</c:v>
                </c:pt>
                <c:pt idx="4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28-4B81-A06F-A012F0351A67}"/>
            </c:ext>
          </c:extLst>
        </c:ser>
        <c:ser>
          <c:idx val="6"/>
          <c:order val="6"/>
          <c:tx>
            <c:strRef>
              <c:f>גרפים!$I$144</c:f>
              <c:strCache>
                <c:ptCount val="1"/>
                <c:pt idx="0">
                  <c:v>מימון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גרפים!$I$145:$I$149</c:f>
              <c:numCache>
                <c:formatCode>#,##0</c:formatCode>
                <c:ptCount val="5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28-4B81-A06F-A012F035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482201224"/>
        <c:axId val="482210408"/>
      </c:barChart>
      <c:catAx>
        <c:axId val="4844804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84476184"/>
        <c:crosses val="autoZero"/>
        <c:auto val="1"/>
        <c:lblAlgn val="ctr"/>
        <c:lblOffset val="100"/>
        <c:noMultiLvlLbl val="0"/>
      </c:catAx>
      <c:valAx>
        <c:axId val="48447618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84480448"/>
        <c:crosses val="autoZero"/>
        <c:crossBetween val="between"/>
      </c:valAx>
      <c:valAx>
        <c:axId val="4822104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2201224"/>
        <c:crosses val="autoZero"/>
        <c:crossBetween val="between"/>
      </c:valAx>
      <c:catAx>
        <c:axId val="482201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21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נקודת איזון תזרימית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גרפים!$L$144</c:f>
              <c:strCache>
                <c:ptCount val="1"/>
                <c:pt idx="0">
                  <c:v>הכנסות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גרפים!$L$145:$L$149</c:f>
              <c:numCache>
                <c:formatCode>#,##0</c:formatCode>
                <c:ptCount val="5"/>
                <c:pt idx="0">
                  <c:v>1598.3333333333335</c:v>
                </c:pt>
                <c:pt idx="1">
                  <c:v>1791.3793103448274</c:v>
                </c:pt>
                <c:pt idx="2">
                  <c:v>2036.3636363636363</c:v>
                </c:pt>
                <c:pt idx="3">
                  <c:v>2402</c:v>
                </c:pt>
                <c:pt idx="4">
                  <c:v>2172.881355932203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B-4BC7-AFA2-D5B6200A568C}"/>
            </c:ext>
          </c:extLst>
        </c:ser>
        <c:ser>
          <c:idx val="1"/>
          <c:order val="1"/>
          <c:tx>
            <c:strRef>
              <c:f>גרפים!$M$144</c:f>
              <c:strCache>
                <c:ptCount val="1"/>
                <c:pt idx="0">
                  <c:v>ריק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גרפים!$M$145:$M$149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00B-4BC7-AFA2-D5B6200A568C}"/>
            </c:ext>
          </c:extLst>
        </c:ser>
        <c:ser>
          <c:idx val="2"/>
          <c:order val="2"/>
          <c:tx>
            <c:strRef>
              <c:f>גרפים!$N$144</c:f>
              <c:strCache>
                <c:ptCount val="1"/>
                <c:pt idx="0">
                  <c:v>ריק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גרפים!$B$145:$B$149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גרפים!$N$145:$N$149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00B-4BC7-AFA2-D5B6200A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16"/>
        <c:axId val="484480448"/>
        <c:axId val="484476184"/>
      </c:barChart>
      <c:barChart>
        <c:barDir val="col"/>
        <c:grouping val="stacked"/>
        <c:varyColors val="0"/>
        <c:ser>
          <c:idx val="3"/>
          <c:order val="3"/>
          <c:tx>
            <c:strRef>
              <c:f>גרפים!$O$144</c:f>
              <c:strCache>
                <c:ptCount val="1"/>
                <c:pt idx="0">
                  <c:v>עלות מכר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גרפים!$K$145:$K$149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גרפים!$O$145:$O$149</c:f>
              <c:numCache>
                <c:formatCode>#,##0</c:formatCode>
                <c:ptCount val="5"/>
                <c:pt idx="0">
                  <c:v>890.88135593220329</c:v>
                </c:pt>
                <c:pt idx="1">
                  <c:v>1201</c:v>
                </c:pt>
                <c:pt idx="2">
                  <c:v>916.36363636363637</c:v>
                </c:pt>
                <c:pt idx="3">
                  <c:v>752.37931034482745</c:v>
                </c:pt>
                <c:pt idx="4">
                  <c:v>639.33333333333348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0B-4BC7-AFA2-D5B6200A568C}"/>
            </c:ext>
          </c:extLst>
        </c:ser>
        <c:ser>
          <c:idx val="4"/>
          <c:order val="4"/>
          <c:tx>
            <c:strRef>
              <c:f>גרפים!$P$144</c:f>
              <c:strCache>
                <c:ptCount val="1"/>
                <c:pt idx="0">
                  <c:v>הוצ' שכר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גרפים!$K$145:$K$149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גרפים!$P$145:$P$149</c:f>
              <c:numCache>
                <c:formatCode>#,##0</c:formatCode>
                <c:ptCount val="5"/>
                <c:pt idx="0">
                  <c:v>810</c:v>
                </c:pt>
                <c:pt idx="1">
                  <c:v>740</c:v>
                </c:pt>
                <c:pt idx="2">
                  <c:v>670</c:v>
                </c:pt>
                <c:pt idx="3">
                  <c:v>600</c:v>
                </c:pt>
                <c:pt idx="4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0B-4BC7-AFA2-D5B6200A568C}"/>
            </c:ext>
          </c:extLst>
        </c:ser>
        <c:ser>
          <c:idx val="5"/>
          <c:order val="5"/>
          <c:tx>
            <c:strRef>
              <c:f>גרפים!$Q$144</c:f>
              <c:strCache>
                <c:ptCount val="1"/>
                <c:pt idx="0">
                  <c:v>הוצ' קבועות ומימון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גרפים!$K$145:$K$149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גרפים!$Q$145:$Q$149</c:f>
              <c:numCache>
                <c:formatCode>#,##0</c:formatCode>
                <c:ptCount val="5"/>
                <c:pt idx="0">
                  <c:v>337</c:v>
                </c:pt>
                <c:pt idx="1">
                  <c:v>337</c:v>
                </c:pt>
                <c:pt idx="2">
                  <c:v>337</c:v>
                </c:pt>
                <c:pt idx="3">
                  <c:v>337</c:v>
                </c:pt>
                <c:pt idx="4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0B-4BC7-AFA2-D5B6200A568C}"/>
            </c:ext>
          </c:extLst>
        </c:ser>
        <c:ser>
          <c:idx val="6"/>
          <c:order val="6"/>
          <c:tx>
            <c:strRef>
              <c:f>גרפים!$R$144</c:f>
              <c:strCache>
                <c:ptCount val="1"/>
                <c:pt idx="0">
                  <c:v>מס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גרפים!$K$145:$K$149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גרפים!$R$145:$R$149</c:f>
              <c:numCache>
                <c:formatCode>#,##0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0B-4BC7-AFA2-D5B6200A568C}"/>
            </c:ext>
          </c:extLst>
        </c:ser>
        <c:ser>
          <c:idx val="7"/>
          <c:order val="7"/>
          <c:tx>
            <c:strRef>
              <c:f>גרפים!$S$144</c:f>
              <c:strCache>
                <c:ptCount val="1"/>
                <c:pt idx="0">
                  <c:v>הוצ' תזרימיות</c:v>
                </c:pt>
              </c:strCache>
            </c:strRef>
          </c:tx>
          <c:spPr>
            <a:solidFill>
              <a:srgbClr val="E0DC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12458046798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0B-4BC7-AFA2-D5B6200A568C}"/>
                </c:ext>
              </c:extLst>
            </c:dLbl>
            <c:dLbl>
              <c:idx val="1"/>
              <c:layout>
                <c:manualLayout>
                  <c:x val="0"/>
                  <c:y val="-1.0593435350988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0B-4BC7-AFA2-D5B6200A568C}"/>
                </c:ext>
              </c:extLst>
            </c:dLbl>
            <c:dLbl>
              <c:idx val="2"/>
              <c:layout>
                <c:manualLayout>
                  <c:x val="-7.0903834455815302E-17"/>
                  <c:y val="-1.412458046798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0B-4BC7-AFA2-D5B6200A568C}"/>
                </c:ext>
              </c:extLst>
            </c:dLbl>
            <c:dLbl>
              <c:idx val="3"/>
              <c:layout>
                <c:manualLayout>
                  <c:x val="0"/>
                  <c:y val="-1.765572558498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0B-4BC7-AFA2-D5B6200A568C}"/>
                </c:ext>
              </c:extLst>
            </c:dLbl>
            <c:dLbl>
              <c:idx val="4"/>
              <c:layout>
                <c:manualLayout>
                  <c:x val="0"/>
                  <c:y val="-2.4718015818974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00B-4BC7-AFA2-D5B6200A5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גרפים!$K$145:$K$149</c:f>
              <c:strCache>
                <c:ptCount val="5"/>
                <c:pt idx="0">
                  <c:v>תסריט 1</c:v>
                </c:pt>
                <c:pt idx="1">
                  <c:v>תסריט 2</c:v>
                </c:pt>
                <c:pt idx="2">
                  <c:v>תסריט 3</c:v>
                </c:pt>
                <c:pt idx="3">
                  <c:v>תסריט 4</c:v>
                </c:pt>
                <c:pt idx="4">
                  <c:v>תסריט 5</c:v>
                </c:pt>
              </c:strCache>
            </c:strRef>
          </c:cat>
          <c:val>
            <c:numRef>
              <c:f>גרפים!$S$145:$S$149</c:f>
              <c:numCache>
                <c:formatCode>#,##0</c:formatCode>
                <c:ptCount val="5"/>
                <c:pt idx="0">
                  <c:v>110</c:v>
                </c:pt>
                <c:pt idx="1">
                  <c:v>99</c:v>
                </c:pt>
                <c:pt idx="2">
                  <c:v>88</c:v>
                </c:pt>
                <c:pt idx="3">
                  <c:v>77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0B-4BC7-AFA2-D5B6200A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482201224"/>
        <c:axId val="482210408"/>
      </c:barChart>
      <c:catAx>
        <c:axId val="4844804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84476184"/>
        <c:crosses val="autoZero"/>
        <c:auto val="1"/>
        <c:lblAlgn val="ctr"/>
        <c:lblOffset val="100"/>
        <c:noMultiLvlLbl val="0"/>
      </c:catAx>
      <c:valAx>
        <c:axId val="48447618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84480448"/>
        <c:crosses val="autoZero"/>
        <c:crossBetween val="between"/>
      </c:valAx>
      <c:valAx>
        <c:axId val="4822104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2201224"/>
        <c:crosses val="autoZero"/>
        <c:crossBetween val="between"/>
      </c:valAx>
      <c:catAx>
        <c:axId val="482201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21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310450</xdr:colOff>
      <xdr:row>0</xdr:row>
      <xdr:rowOff>0</xdr:rowOff>
    </xdr:from>
    <xdr:to>
      <xdr:col>7</xdr:col>
      <xdr:colOff>152204</xdr:colOff>
      <xdr:row>2</xdr:row>
      <xdr:rowOff>141111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DF023F7-81BD-446D-B71C-DB8260C09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40311"/>
        <a:stretch/>
      </xdr:blipFill>
      <xdr:spPr bwMode="auto">
        <a:xfrm>
          <a:off x="11209008907" y="0"/>
          <a:ext cx="1986643" cy="493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289271</xdr:colOff>
      <xdr:row>0</xdr:row>
      <xdr:rowOff>0</xdr:rowOff>
    </xdr:from>
    <xdr:to>
      <xdr:col>7</xdr:col>
      <xdr:colOff>131025</xdr:colOff>
      <xdr:row>2</xdr:row>
      <xdr:rowOff>141111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3433DCB7-B904-49BA-8545-A7FC18A20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40311"/>
        <a:stretch/>
      </xdr:blipFill>
      <xdr:spPr bwMode="auto">
        <a:xfrm>
          <a:off x="11208698475" y="0"/>
          <a:ext cx="1986643" cy="493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117475</xdr:rowOff>
    </xdr:from>
    <xdr:to>
      <xdr:col>10</xdr:col>
      <xdr:colOff>238125</xdr:colOff>
      <xdr:row>25</xdr:row>
      <xdr:rowOff>95250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AC39B40-8F2C-43BF-87F4-64C6D65CD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55563</xdr:colOff>
      <xdr:row>4</xdr:row>
      <xdr:rowOff>117475</xdr:rowOff>
    </xdr:from>
    <xdr:to>
      <xdr:col>19</xdr:col>
      <xdr:colOff>1387476</xdr:colOff>
      <xdr:row>25</xdr:row>
      <xdr:rowOff>95250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CA31C828-C762-41DF-BC20-65D9E96C3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404802</xdr:colOff>
      <xdr:row>0</xdr:row>
      <xdr:rowOff>0</xdr:rowOff>
    </xdr:from>
    <xdr:to>
      <xdr:col>19</xdr:col>
      <xdr:colOff>1446883</xdr:colOff>
      <xdr:row>3</xdr:row>
      <xdr:rowOff>106589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D8066000-83A6-4705-8E6E-AA5A32015A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0782964492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7"/>
  <sheetViews>
    <sheetView showGridLines="0" rightToLeft="1" tabSelected="1" zoomScale="90" zoomScaleNormal="90" zoomScaleSheetLayoutView="7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35" sqref="C35"/>
    </sheetView>
  </sheetViews>
  <sheetFormatPr defaultColWidth="9" defaultRowHeight="14" outlineLevelRow="1" x14ac:dyDescent="0.3"/>
  <cols>
    <col min="1" max="1" width="2.08203125" style="2" customWidth="1"/>
    <col min="2" max="2" width="35" style="1" customWidth="1"/>
    <col min="3" max="7" width="14.08203125" style="2" customWidth="1"/>
    <col min="8" max="8" width="13.33203125" style="2" bestFit="1" customWidth="1"/>
    <col min="9" max="14" width="10.58203125" style="2" customWidth="1"/>
    <col min="15" max="15" width="4.5" style="2" customWidth="1"/>
    <col min="16" max="16" width="11.75" style="2" bestFit="1" customWidth="1"/>
    <col min="17" max="16384" width="9" style="2"/>
  </cols>
  <sheetData>
    <row r="2" spans="2:8" x14ac:dyDescent="0.3">
      <c r="B2" s="1" t="s">
        <v>40</v>
      </c>
      <c r="E2" s="3"/>
    </row>
    <row r="3" spans="2:8" ht="14.5" thickBot="1" x14ac:dyDescent="0.35">
      <c r="E3" s="3"/>
    </row>
    <row r="4" spans="2:8" ht="14.5" thickBot="1" x14ac:dyDescent="0.35">
      <c r="B4" s="48" t="s">
        <v>25</v>
      </c>
      <c r="C4" s="4">
        <v>0.4</v>
      </c>
      <c r="D4" s="4">
        <v>0.35</v>
      </c>
      <c r="E4" s="4">
        <v>0.45</v>
      </c>
      <c r="F4" s="4">
        <v>0.42</v>
      </c>
      <c r="G4" s="5">
        <v>0.4</v>
      </c>
    </row>
    <row r="5" spans="2:8" ht="18" customHeight="1" thickBot="1" x14ac:dyDescent="0.35"/>
    <row r="6" spans="2:8" x14ac:dyDescent="0.3">
      <c r="B6" s="49" t="s">
        <v>26</v>
      </c>
      <c r="C6" s="50" t="s">
        <v>34</v>
      </c>
      <c r="D6" s="50" t="s">
        <v>35</v>
      </c>
      <c r="E6" s="50" t="s">
        <v>36</v>
      </c>
      <c r="F6" s="50" t="s">
        <v>37</v>
      </c>
      <c r="G6" s="51" t="s">
        <v>38</v>
      </c>
      <c r="H6" s="6"/>
    </row>
    <row r="7" spans="2:8" x14ac:dyDescent="0.3">
      <c r="B7" s="7" t="s">
        <v>1</v>
      </c>
      <c r="C7" s="8">
        <f>IFERROR((C12+C30+C48)/(1-C$4),"")</f>
        <v>1427500</v>
      </c>
      <c r="D7" s="8">
        <f t="shared" ref="D7:G7" si="0">IFERROR((D12+D30+D48)/(1-D$4),"")</f>
        <v>1425384.6153846153</v>
      </c>
      <c r="E7" s="8">
        <f t="shared" si="0"/>
        <v>1811818.1818181816</v>
      </c>
      <c r="F7" s="8">
        <f t="shared" si="0"/>
        <v>1838793.1034482757</v>
      </c>
      <c r="G7" s="9">
        <f t="shared" si="0"/>
        <v>1894166.6666666667</v>
      </c>
      <c r="H7" s="6"/>
    </row>
    <row r="8" spans="2:8" ht="15" customHeight="1" x14ac:dyDescent="0.3">
      <c r="B8" s="52" t="s">
        <v>2</v>
      </c>
      <c r="C8" s="53">
        <f>IFERROR(C$4*C7,"")</f>
        <v>571000</v>
      </c>
      <c r="D8" s="53">
        <f>IFERROR(D$4*D7,"")</f>
        <v>498884.61538461532</v>
      </c>
      <c r="E8" s="53">
        <f t="shared" ref="E8:G8" si="1">IFERROR(E$4*E7,"")</f>
        <v>815318.18181818177</v>
      </c>
      <c r="F8" s="53">
        <f t="shared" si="1"/>
        <v>772293.10344827583</v>
      </c>
      <c r="G8" s="54">
        <f t="shared" si="1"/>
        <v>757666.66666666674</v>
      </c>
      <c r="H8" s="6"/>
    </row>
    <row r="9" spans="2:8" x14ac:dyDescent="0.3">
      <c r="B9" s="10" t="s">
        <v>0</v>
      </c>
      <c r="C9" s="11">
        <f>IFERROR(C8/C$7,"")</f>
        <v>0.4</v>
      </c>
      <c r="D9" s="11">
        <f t="shared" ref="D9:G9" si="2">IFERROR(D8/D$7,"")</f>
        <v>0.35</v>
      </c>
      <c r="E9" s="11">
        <f t="shared" si="2"/>
        <v>0.45</v>
      </c>
      <c r="F9" s="11">
        <f t="shared" si="2"/>
        <v>0.42000000000000004</v>
      </c>
      <c r="G9" s="12">
        <f t="shared" si="2"/>
        <v>0.4</v>
      </c>
      <c r="H9" s="6"/>
    </row>
    <row r="10" spans="2:8" x14ac:dyDescent="0.3">
      <c r="B10" s="52" t="s">
        <v>3</v>
      </c>
      <c r="C10" s="53">
        <f>IFERROR(C7-C8,"")</f>
        <v>856500</v>
      </c>
      <c r="D10" s="53">
        <f t="shared" ref="D10:G10" si="3">IFERROR(D7-D8,"")</f>
        <v>926500</v>
      </c>
      <c r="E10" s="53">
        <f t="shared" si="3"/>
        <v>996499.99999999988</v>
      </c>
      <c r="F10" s="53">
        <f t="shared" si="3"/>
        <v>1066500</v>
      </c>
      <c r="G10" s="54">
        <f t="shared" si="3"/>
        <v>1136500</v>
      </c>
      <c r="H10" s="6"/>
    </row>
    <row r="11" spans="2:8" x14ac:dyDescent="0.3">
      <c r="B11" s="10" t="s">
        <v>0</v>
      </c>
      <c r="C11" s="11">
        <f>IFERROR(C10/C$7,"")</f>
        <v>0.6</v>
      </c>
      <c r="D11" s="11">
        <f t="shared" ref="D11:G11" si="4">IFERROR(D10/D$7,"")</f>
        <v>0.65</v>
      </c>
      <c r="E11" s="11">
        <f t="shared" si="4"/>
        <v>0.54999999999999993</v>
      </c>
      <c r="F11" s="11">
        <f t="shared" si="4"/>
        <v>0.58000000000000007</v>
      </c>
      <c r="G11" s="12">
        <f t="shared" si="4"/>
        <v>0.6</v>
      </c>
      <c r="H11" s="6"/>
    </row>
    <row r="12" spans="2:8" x14ac:dyDescent="0.3">
      <c r="B12" s="52" t="s">
        <v>4</v>
      </c>
      <c r="C12" s="53">
        <f t="shared" ref="C12" si="5">C14+C16+C18+C20+C22+C24+C26+C28</f>
        <v>530000</v>
      </c>
      <c r="D12" s="53">
        <f t="shared" ref="D12:G12" si="6">D14+D16+D18+D20+D22+D24+D26+D28</f>
        <v>600000</v>
      </c>
      <c r="E12" s="53">
        <f t="shared" si="6"/>
        <v>670000</v>
      </c>
      <c r="F12" s="53">
        <f t="shared" si="6"/>
        <v>740000</v>
      </c>
      <c r="G12" s="54">
        <f t="shared" si="6"/>
        <v>810000</v>
      </c>
      <c r="H12" s="6"/>
    </row>
    <row r="13" spans="2:8" x14ac:dyDescent="0.3">
      <c r="B13" s="10" t="s">
        <v>0</v>
      </c>
      <c r="C13" s="11">
        <f>IFERROR(C12/C$7,"")</f>
        <v>0.37127845884413307</v>
      </c>
      <c r="D13" s="11">
        <f t="shared" ref="D13:G13" si="7">IFERROR(D12/D$7,"")</f>
        <v>0.42093901780895848</v>
      </c>
      <c r="E13" s="11">
        <f t="shared" si="7"/>
        <v>0.36979427997992981</v>
      </c>
      <c r="F13" s="11">
        <f t="shared" si="7"/>
        <v>0.4024378809188936</v>
      </c>
      <c r="G13" s="12">
        <f t="shared" si="7"/>
        <v>0.42762868455785302</v>
      </c>
      <c r="H13" s="6"/>
    </row>
    <row r="14" spans="2:8" outlineLevel="1" x14ac:dyDescent="0.3">
      <c r="B14" s="13" t="s">
        <v>22</v>
      </c>
      <c r="C14" s="14">
        <v>100000</v>
      </c>
      <c r="D14" s="14">
        <v>120000</v>
      </c>
      <c r="E14" s="14">
        <v>140000</v>
      </c>
      <c r="F14" s="14">
        <v>160000</v>
      </c>
      <c r="G14" s="15">
        <v>180000</v>
      </c>
      <c r="H14" s="6"/>
    </row>
    <row r="15" spans="2:8" outlineLevel="1" x14ac:dyDescent="0.3">
      <c r="B15" s="10" t="s">
        <v>0</v>
      </c>
      <c r="C15" s="11">
        <f>IFERROR(C14/C$7,"")</f>
        <v>7.0052539404553416E-2</v>
      </c>
      <c r="D15" s="11">
        <f t="shared" ref="D15:G15" si="8">IFERROR(D14/D$7,"")</f>
        <v>8.4187803561791702E-2</v>
      </c>
      <c r="E15" s="11">
        <f t="shared" si="8"/>
        <v>7.7270446562970399E-2</v>
      </c>
      <c r="F15" s="11">
        <f t="shared" si="8"/>
        <v>8.7013595874355379E-2</v>
      </c>
      <c r="G15" s="12">
        <f t="shared" si="8"/>
        <v>9.5028596568411783E-2</v>
      </c>
      <c r="H15" s="6"/>
    </row>
    <row r="16" spans="2:8" outlineLevel="1" x14ac:dyDescent="0.3">
      <c r="B16" s="13" t="s">
        <v>23</v>
      </c>
      <c r="C16" s="14">
        <v>60000</v>
      </c>
      <c r="D16" s="14">
        <v>70000</v>
      </c>
      <c r="E16" s="14">
        <v>80000</v>
      </c>
      <c r="F16" s="14">
        <v>90000</v>
      </c>
      <c r="G16" s="15">
        <v>100000</v>
      </c>
      <c r="H16" s="6"/>
    </row>
    <row r="17" spans="2:8" outlineLevel="1" x14ac:dyDescent="0.3">
      <c r="B17" s="10" t="s">
        <v>0</v>
      </c>
      <c r="C17" s="11">
        <f>IFERROR(C16/C$7,"")</f>
        <v>4.2031523642732049E-2</v>
      </c>
      <c r="D17" s="11">
        <f t="shared" ref="D17:G17" si="9">IFERROR(D16/D$7,"")</f>
        <v>4.9109552077711824E-2</v>
      </c>
      <c r="E17" s="11">
        <f t="shared" si="9"/>
        <v>4.4154540893125947E-2</v>
      </c>
      <c r="F17" s="11">
        <f t="shared" si="9"/>
        <v>4.8945147679324896E-2</v>
      </c>
      <c r="G17" s="12">
        <f t="shared" si="9"/>
        <v>5.2793664760228773E-2</v>
      </c>
      <c r="H17" s="6"/>
    </row>
    <row r="18" spans="2:8" outlineLevel="1" x14ac:dyDescent="0.3">
      <c r="B18" s="13" t="s">
        <v>9</v>
      </c>
      <c r="C18" s="14">
        <v>50000</v>
      </c>
      <c r="D18" s="14">
        <v>60000</v>
      </c>
      <c r="E18" s="14">
        <v>70000</v>
      </c>
      <c r="F18" s="14">
        <v>80000</v>
      </c>
      <c r="G18" s="15">
        <v>90000</v>
      </c>
      <c r="H18" s="6"/>
    </row>
    <row r="19" spans="2:8" outlineLevel="1" x14ac:dyDescent="0.3">
      <c r="B19" s="10" t="s">
        <v>0</v>
      </c>
      <c r="C19" s="11">
        <f>IFERROR(C18/C$7,"")</f>
        <v>3.5026269702276708E-2</v>
      </c>
      <c r="D19" s="11">
        <f t="shared" ref="D19:E19" si="10">IFERROR(D18/D$7,"")</f>
        <v>4.2093901780895851E-2</v>
      </c>
      <c r="E19" s="11">
        <f t="shared" si="10"/>
        <v>3.86352232814852E-2</v>
      </c>
      <c r="F19" s="11">
        <f t="shared" ref="F19:G19" si="11">IFERROR(F18/F$7,"")</f>
        <v>4.3506797937177689E-2</v>
      </c>
      <c r="G19" s="12">
        <f t="shared" si="11"/>
        <v>4.7514298284205891E-2</v>
      </c>
      <c r="H19" s="6"/>
    </row>
    <row r="20" spans="2:8" outlineLevel="1" x14ac:dyDescent="0.3">
      <c r="B20" s="13" t="s">
        <v>10</v>
      </c>
      <c r="C20" s="14">
        <v>60000</v>
      </c>
      <c r="D20" s="14">
        <v>65000</v>
      </c>
      <c r="E20" s="14">
        <v>70000</v>
      </c>
      <c r="F20" s="14">
        <v>75000</v>
      </c>
      <c r="G20" s="15">
        <v>80000</v>
      </c>
      <c r="H20" s="6"/>
    </row>
    <row r="21" spans="2:8" outlineLevel="1" x14ac:dyDescent="0.3">
      <c r="B21" s="10" t="s">
        <v>0</v>
      </c>
      <c r="C21" s="11">
        <f>IFERROR(C20/C$7,"")</f>
        <v>4.2031523642732049E-2</v>
      </c>
      <c r="D21" s="11">
        <f t="shared" ref="D21:E21" si="12">IFERROR(D20/D$7,"")</f>
        <v>4.5601726929303837E-2</v>
      </c>
      <c r="E21" s="11">
        <f t="shared" si="12"/>
        <v>3.86352232814852E-2</v>
      </c>
      <c r="F21" s="11">
        <f t="shared" ref="F21:G21" si="13">IFERROR(F20/F$7,"")</f>
        <v>4.0787623066104083E-2</v>
      </c>
      <c r="G21" s="12">
        <f t="shared" si="13"/>
        <v>4.2234931808183017E-2</v>
      </c>
      <c r="H21" s="6"/>
    </row>
    <row r="22" spans="2:8" outlineLevel="1" x14ac:dyDescent="0.3">
      <c r="B22" s="13" t="s">
        <v>11</v>
      </c>
      <c r="C22" s="14">
        <v>100000</v>
      </c>
      <c r="D22" s="14">
        <v>105000</v>
      </c>
      <c r="E22" s="14">
        <v>110000</v>
      </c>
      <c r="F22" s="14">
        <v>115000</v>
      </c>
      <c r="G22" s="15">
        <v>120000</v>
      </c>
      <c r="H22" s="6"/>
    </row>
    <row r="23" spans="2:8" outlineLevel="1" x14ac:dyDescent="0.3">
      <c r="B23" s="10" t="s">
        <v>0</v>
      </c>
      <c r="C23" s="11">
        <f>IFERROR(C22/C$7,"")</f>
        <v>7.0052539404553416E-2</v>
      </c>
      <c r="D23" s="11">
        <f t="shared" ref="D23:G23" si="14">IFERROR(D22/D$7,"")</f>
        <v>7.3664328116567729E-2</v>
      </c>
      <c r="E23" s="11">
        <f t="shared" si="14"/>
        <v>6.0712493728048177E-2</v>
      </c>
      <c r="F23" s="11">
        <f t="shared" si="14"/>
        <v>6.2541022034692931E-2</v>
      </c>
      <c r="G23" s="12">
        <f t="shared" si="14"/>
        <v>6.3352397712274522E-2</v>
      </c>
      <c r="H23" s="6"/>
    </row>
    <row r="24" spans="2:8" outlineLevel="1" x14ac:dyDescent="0.3">
      <c r="B24" s="13" t="s">
        <v>12</v>
      </c>
      <c r="C24" s="14">
        <v>80000</v>
      </c>
      <c r="D24" s="14">
        <v>90000</v>
      </c>
      <c r="E24" s="14">
        <v>100000</v>
      </c>
      <c r="F24" s="14">
        <v>110000</v>
      </c>
      <c r="G24" s="15">
        <v>120000</v>
      </c>
      <c r="H24" s="6"/>
    </row>
    <row r="25" spans="2:8" outlineLevel="1" x14ac:dyDescent="0.3">
      <c r="B25" s="10" t="s">
        <v>0</v>
      </c>
      <c r="C25" s="11">
        <f>IFERROR(C24/C$7,"")</f>
        <v>5.6042031523642732E-2</v>
      </c>
      <c r="D25" s="11">
        <f t="shared" ref="D25:E25" si="15">IFERROR(D24/D$7,"")</f>
        <v>6.314085267134377E-2</v>
      </c>
      <c r="E25" s="11">
        <f t="shared" si="15"/>
        <v>5.5193176116407429E-2</v>
      </c>
      <c r="F25" s="11">
        <f t="shared" ref="F25:G25" si="16">IFERROR(F24/F$7,"")</f>
        <v>5.9821847163619324E-2</v>
      </c>
      <c r="G25" s="12">
        <f t="shared" si="16"/>
        <v>6.3352397712274522E-2</v>
      </c>
      <c r="H25" s="6"/>
    </row>
    <row r="26" spans="2:8" outlineLevel="1" x14ac:dyDescent="0.3">
      <c r="B26" s="13" t="s">
        <v>13</v>
      </c>
      <c r="C26" s="14">
        <v>50000</v>
      </c>
      <c r="D26" s="14">
        <v>55000</v>
      </c>
      <c r="E26" s="14">
        <v>60000</v>
      </c>
      <c r="F26" s="14">
        <v>65000</v>
      </c>
      <c r="G26" s="15">
        <v>70000</v>
      </c>
      <c r="H26" s="6"/>
    </row>
    <row r="27" spans="2:8" outlineLevel="1" x14ac:dyDescent="0.3">
      <c r="B27" s="10" t="s">
        <v>0</v>
      </c>
      <c r="C27" s="11">
        <f>IFERROR(C26/C$7,"")</f>
        <v>3.5026269702276708E-2</v>
      </c>
      <c r="D27" s="11">
        <f t="shared" ref="D27:E27" si="17">IFERROR(D26/D$7,"")</f>
        <v>3.8586076632487858E-2</v>
      </c>
      <c r="E27" s="11">
        <f t="shared" si="17"/>
        <v>3.3115905669844459E-2</v>
      </c>
      <c r="F27" s="11">
        <f t="shared" ref="F27:G27" si="18">IFERROR(F26/F$7,"")</f>
        <v>3.5349273323956869E-2</v>
      </c>
      <c r="G27" s="12">
        <f t="shared" si="18"/>
        <v>3.6955565332160142E-2</v>
      </c>
      <c r="H27" s="6"/>
    </row>
    <row r="28" spans="2:8" outlineLevel="1" x14ac:dyDescent="0.3">
      <c r="B28" s="13" t="s">
        <v>5</v>
      </c>
      <c r="C28" s="14">
        <v>30000</v>
      </c>
      <c r="D28" s="14">
        <v>35000</v>
      </c>
      <c r="E28" s="14">
        <v>40000</v>
      </c>
      <c r="F28" s="14">
        <v>45000</v>
      </c>
      <c r="G28" s="15">
        <v>50000</v>
      </c>
      <c r="H28" s="6"/>
    </row>
    <row r="29" spans="2:8" outlineLevel="1" x14ac:dyDescent="0.3">
      <c r="B29" s="10" t="s">
        <v>0</v>
      </c>
      <c r="C29" s="11">
        <f>IFERROR(C28/C$7,"")</f>
        <v>2.1015761821366025E-2</v>
      </c>
      <c r="D29" s="11">
        <f t="shared" ref="D29:G29" si="19">IFERROR(D28/D$7,"")</f>
        <v>2.4554776038855912E-2</v>
      </c>
      <c r="E29" s="11">
        <f t="shared" si="19"/>
        <v>2.2077270446562974E-2</v>
      </c>
      <c r="F29" s="11">
        <f t="shared" si="19"/>
        <v>2.4472573839662448E-2</v>
      </c>
      <c r="G29" s="12">
        <f t="shared" si="19"/>
        <v>2.6396832380114386E-2</v>
      </c>
      <c r="H29" s="6"/>
    </row>
    <row r="30" spans="2:8" x14ac:dyDescent="0.3">
      <c r="B30" s="52" t="s">
        <v>6</v>
      </c>
      <c r="C30" s="53">
        <f t="shared" ref="C30" si="20">C32+C34+C36+C38+C40+C42+C44+C46</f>
        <v>322000</v>
      </c>
      <c r="D30" s="53">
        <f t="shared" ref="D30:G30" si="21">D32+D34+D36+D38+D40+D42+D44+D46</f>
        <v>322000</v>
      </c>
      <c r="E30" s="53">
        <f t="shared" si="21"/>
        <v>322000</v>
      </c>
      <c r="F30" s="53">
        <f t="shared" si="21"/>
        <v>322000</v>
      </c>
      <c r="G30" s="54">
        <f t="shared" si="21"/>
        <v>322000</v>
      </c>
      <c r="H30" s="6"/>
    </row>
    <row r="31" spans="2:8" x14ac:dyDescent="0.3">
      <c r="B31" s="10" t="s">
        <v>0</v>
      </c>
      <c r="C31" s="11">
        <f>IFERROR(C30/C$7,"")</f>
        <v>0.22556917688266201</v>
      </c>
      <c r="D31" s="11">
        <f t="shared" ref="D31:G31" si="22">IFERROR(D30/D$7,"")</f>
        <v>0.2259039395574744</v>
      </c>
      <c r="E31" s="11">
        <f t="shared" si="22"/>
        <v>0.17772202709483192</v>
      </c>
      <c r="F31" s="11">
        <f t="shared" si="22"/>
        <v>0.17511486169714019</v>
      </c>
      <c r="G31" s="12">
        <f t="shared" si="22"/>
        <v>0.16999560052793664</v>
      </c>
      <c r="H31" s="6"/>
    </row>
    <row r="32" spans="2:8" outlineLevel="1" x14ac:dyDescent="0.3">
      <c r="B32" s="13" t="s">
        <v>15</v>
      </c>
      <c r="C32" s="14">
        <v>60000</v>
      </c>
      <c r="D32" s="14">
        <v>60000</v>
      </c>
      <c r="E32" s="14">
        <v>60000</v>
      </c>
      <c r="F32" s="14">
        <v>60000</v>
      </c>
      <c r="G32" s="14">
        <v>60000</v>
      </c>
      <c r="H32" s="6"/>
    </row>
    <row r="33" spans="2:8" outlineLevel="1" x14ac:dyDescent="0.3">
      <c r="B33" s="10" t="s">
        <v>0</v>
      </c>
      <c r="C33" s="11">
        <f>IFERROR(C32/C$7,"")</f>
        <v>4.2031523642732049E-2</v>
      </c>
      <c r="D33" s="11">
        <f t="shared" ref="D33:G33" si="23">IFERROR(D32/D$7,"")</f>
        <v>4.2093901780895851E-2</v>
      </c>
      <c r="E33" s="11">
        <f t="shared" si="23"/>
        <v>3.3115905669844459E-2</v>
      </c>
      <c r="F33" s="11">
        <f t="shared" si="23"/>
        <v>3.2630098452883269E-2</v>
      </c>
      <c r="G33" s="11">
        <f t="shared" si="23"/>
        <v>3.1676198856137261E-2</v>
      </c>
      <c r="H33" s="6"/>
    </row>
    <row r="34" spans="2:8" outlineLevel="1" x14ac:dyDescent="0.3">
      <c r="B34" s="13" t="s">
        <v>16</v>
      </c>
      <c r="C34" s="14">
        <v>50000</v>
      </c>
      <c r="D34" s="14">
        <v>50000</v>
      </c>
      <c r="E34" s="14">
        <v>50000</v>
      </c>
      <c r="F34" s="14">
        <v>50000</v>
      </c>
      <c r="G34" s="14">
        <v>50000</v>
      </c>
      <c r="H34" s="6"/>
    </row>
    <row r="35" spans="2:8" outlineLevel="1" x14ac:dyDescent="0.3">
      <c r="B35" s="10" t="s">
        <v>0</v>
      </c>
      <c r="C35" s="11">
        <f>IFERROR(C34/C$7,"")</f>
        <v>3.5026269702276708E-2</v>
      </c>
      <c r="D35" s="11">
        <f t="shared" ref="D35:G35" si="24">IFERROR(D34/D$7,"")</f>
        <v>3.5078251484079871E-2</v>
      </c>
      <c r="E35" s="11">
        <f t="shared" si="24"/>
        <v>2.7596588058203714E-2</v>
      </c>
      <c r="F35" s="11">
        <f t="shared" si="24"/>
        <v>2.7191748710736055E-2</v>
      </c>
      <c r="G35" s="11">
        <f t="shared" si="24"/>
        <v>2.6396832380114386E-2</v>
      </c>
      <c r="H35" s="6"/>
    </row>
    <row r="36" spans="2:8" outlineLevel="1" x14ac:dyDescent="0.3">
      <c r="B36" s="13" t="s">
        <v>17</v>
      </c>
      <c r="C36" s="14">
        <v>40000</v>
      </c>
      <c r="D36" s="14">
        <v>40000</v>
      </c>
      <c r="E36" s="14">
        <v>40000</v>
      </c>
      <c r="F36" s="14">
        <v>40000</v>
      </c>
      <c r="G36" s="14">
        <v>40000</v>
      </c>
      <c r="H36" s="6"/>
    </row>
    <row r="37" spans="2:8" outlineLevel="1" x14ac:dyDescent="0.3">
      <c r="B37" s="10" t="s">
        <v>0</v>
      </c>
      <c r="C37" s="11">
        <f>IFERROR(C36/C$7,"")</f>
        <v>2.8021015761821366E-2</v>
      </c>
      <c r="D37" s="11">
        <f t="shared" ref="D37:G37" si="25">IFERROR(D36/D$7,"")</f>
        <v>2.8062601187263898E-2</v>
      </c>
      <c r="E37" s="11">
        <f t="shared" si="25"/>
        <v>2.2077270446562974E-2</v>
      </c>
      <c r="F37" s="11">
        <f t="shared" si="25"/>
        <v>2.1753398968588845E-2</v>
      </c>
      <c r="G37" s="11">
        <f t="shared" si="25"/>
        <v>2.1117465904091508E-2</v>
      </c>
      <c r="H37" s="6"/>
    </row>
    <row r="38" spans="2:8" outlineLevel="1" x14ac:dyDescent="0.3">
      <c r="B38" s="13" t="s">
        <v>18</v>
      </c>
      <c r="C38" s="14">
        <v>30000</v>
      </c>
      <c r="D38" s="14">
        <v>30000</v>
      </c>
      <c r="E38" s="14">
        <v>30000</v>
      </c>
      <c r="F38" s="14">
        <v>30000</v>
      </c>
      <c r="G38" s="14">
        <v>30000</v>
      </c>
      <c r="H38" s="6"/>
    </row>
    <row r="39" spans="2:8" outlineLevel="1" x14ac:dyDescent="0.3">
      <c r="B39" s="10" t="s">
        <v>0</v>
      </c>
      <c r="C39" s="11">
        <f>IFERROR(C38/C$7,"")</f>
        <v>2.1015761821366025E-2</v>
      </c>
      <c r="D39" s="11">
        <f t="shared" ref="D39:G39" si="26">IFERROR(D38/D$7,"")</f>
        <v>2.1046950890447925E-2</v>
      </c>
      <c r="E39" s="11">
        <f t="shared" si="26"/>
        <v>1.6557952834922229E-2</v>
      </c>
      <c r="F39" s="11">
        <f t="shared" si="26"/>
        <v>1.6315049226441634E-2</v>
      </c>
      <c r="G39" s="11">
        <f t="shared" si="26"/>
        <v>1.583809942806863E-2</v>
      </c>
      <c r="H39" s="6"/>
    </row>
    <row r="40" spans="2:8" outlineLevel="1" x14ac:dyDescent="0.3">
      <c r="B40" s="13" t="s">
        <v>19</v>
      </c>
      <c r="C40" s="14">
        <v>40000</v>
      </c>
      <c r="D40" s="14">
        <v>40000</v>
      </c>
      <c r="E40" s="14">
        <v>40000</v>
      </c>
      <c r="F40" s="14">
        <v>40000</v>
      </c>
      <c r="G40" s="14">
        <v>40000</v>
      </c>
      <c r="H40" s="6"/>
    </row>
    <row r="41" spans="2:8" outlineLevel="1" x14ac:dyDescent="0.3">
      <c r="B41" s="10" t="s">
        <v>0</v>
      </c>
      <c r="C41" s="11">
        <f>IFERROR(C40/C$7,"")</f>
        <v>2.8021015761821366E-2</v>
      </c>
      <c r="D41" s="11">
        <f t="shared" ref="D41:G41" si="27">IFERROR(D40/D$7,"")</f>
        <v>2.8062601187263898E-2</v>
      </c>
      <c r="E41" s="11">
        <f t="shared" si="27"/>
        <v>2.2077270446562974E-2</v>
      </c>
      <c r="F41" s="11">
        <f t="shared" si="27"/>
        <v>2.1753398968588845E-2</v>
      </c>
      <c r="G41" s="11">
        <f t="shared" si="27"/>
        <v>2.1117465904091508E-2</v>
      </c>
      <c r="H41" s="6"/>
    </row>
    <row r="42" spans="2:8" outlineLevel="1" x14ac:dyDescent="0.3">
      <c r="B42" s="13" t="s">
        <v>20</v>
      </c>
      <c r="C42" s="14">
        <v>40000</v>
      </c>
      <c r="D42" s="14">
        <v>40000</v>
      </c>
      <c r="E42" s="14">
        <v>40000</v>
      </c>
      <c r="F42" s="14">
        <v>40000</v>
      </c>
      <c r="G42" s="14">
        <v>40000</v>
      </c>
      <c r="H42" s="6"/>
    </row>
    <row r="43" spans="2:8" outlineLevel="1" x14ac:dyDescent="0.3">
      <c r="B43" s="10" t="s">
        <v>0</v>
      </c>
      <c r="C43" s="11">
        <f>IFERROR(C42/C$7,"")</f>
        <v>2.8021015761821366E-2</v>
      </c>
      <c r="D43" s="11">
        <f t="shared" ref="D43:G43" si="28">IFERROR(D42/D$7,"")</f>
        <v>2.8062601187263898E-2</v>
      </c>
      <c r="E43" s="11">
        <f t="shared" si="28"/>
        <v>2.2077270446562974E-2</v>
      </c>
      <c r="F43" s="11">
        <f t="shared" si="28"/>
        <v>2.1753398968588845E-2</v>
      </c>
      <c r="G43" s="11">
        <f t="shared" si="28"/>
        <v>2.1117465904091508E-2</v>
      </c>
      <c r="H43" s="6"/>
    </row>
    <row r="44" spans="2:8" outlineLevel="1" x14ac:dyDescent="0.3">
      <c r="B44" s="13" t="s">
        <v>21</v>
      </c>
      <c r="C44" s="14">
        <v>30000</v>
      </c>
      <c r="D44" s="14">
        <v>30000</v>
      </c>
      <c r="E44" s="14">
        <v>30000</v>
      </c>
      <c r="F44" s="14">
        <v>30000</v>
      </c>
      <c r="G44" s="14">
        <v>30000</v>
      </c>
      <c r="H44" s="6"/>
    </row>
    <row r="45" spans="2:8" outlineLevel="1" x14ac:dyDescent="0.3">
      <c r="B45" s="10" t="s">
        <v>0</v>
      </c>
      <c r="C45" s="11">
        <f>IFERROR(C44/C$7,"")</f>
        <v>2.1015761821366025E-2</v>
      </c>
      <c r="D45" s="11">
        <f t="shared" ref="D45:G45" si="29">IFERROR(D44/D$7,"")</f>
        <v>2.1046950890447925E-2</v>
      </c>
      <c r="E45" s="11">
        <f t="shared" si="29"/>
        <v>1.6557952834922229E-2</v>
      </c>
      <c r="F45" s="11">
        <f t="shared" si="29"/>
        <v>1.6315049226441634E-2</v>
      </c>
      <c r="G45" s="11">
        <f t="shared" si="29"/>
        <v>1.583809942806863E-2</v>
      </c>
      <c r="H45" s="6"/>
    </row>
    <row r="46" spans="2:8" outlineLevel="1" x14ac:dyDescent="0.3">
      <c r="B46" s="13" t="s">
        <v>14</v>
      </c>
      <c r="C46" s="14">
        <v>32000</v>
      </c>
      <c r="D46" s="14">
        <v>32000</v>
      </c>
      <c r="E46" s="14">
        <v>32000</v>
      </c>
      <c r="F46" s="14">
        <v>32000</v>
      </c>
      <c r="G46" s="14">
        <v>32000</v>
      </c>
      <c r="H46" s="6"/>
    </row>
    <row r="47" spans="2:8" outlineLevel="1" x14ac:dyDescent="0.3">
      <c r="B47" s="10" t="s">
        <v>0</v>
      </c>
      <c r="C47" s="11">
        <f>IFERROR(C46/C$7,"")</f>
        <v>2.2416812609457094E-2</v>
      </c>
      <c r="D47" s="11">
        <f t="shared" ref="D47:G47" si="30">IFERROR(D46/D$7,"")</f>
        <v>2.2450080949811119E-2</v>
      </c>
      <c r="E47" s="11">
        <f t="shared" si="30"/>
        <v>1.7661816357250379E-2</v>
      </c>
      <c r="F47" s="11">
        <f t="shared" si="30"/>
        <v>1.7402719174871076E-2</v>
      </c>
      <c r="G47" s="12">
        <f t="shared" si="30"/>
        <v>1.6893972723273205E-2</v>
      </c>
      <c r="H47" s="6"/>
    </row>
    <row r="48" spans="2:8" x14ac:dyDescent="0.3">
      <c r="B48" s="52" t="s">
        <v>7</v>
      </c>
      <c r="C48" s="55">
        <v>4500</v>
      </c>
      <c r="D48" s="55">
        <v>4500</v>
      </c>
      <c r="E48" s="55">
        <v>4500</v>
      </c>
      <c r="F48" s="55">
        <v>4500</v>
      </c>
      <c r="G48" s="56">
        <v>4500</v>
      </c>
      <c r="H48" s="6"/>
    </row>
    <row r="49" spans="2:8" x14ac:dyDescent="0.3">
      <c r="B49" s="10" t="s">
        <v>0</v>
      </c>
      <c r="C49" s="11">
        <f>IFERROR(C48/C$7,"")</f>
        <v>3.1523642732049035E-3</v>
      </c>
      <c r="D49" s="11">
        <f t="shared" ref="D49:G49" si="31">IFERROR(D48/D$7,"")</f>
        <v>3.1570426335671888E-3</v>
      </c>
      <c r="E49" s="11">
        <f t="shared" si="31"/>
        <v>2.4836929252383343E-3</v>
      </c>
      <c r="F49" s="11">
        <f t="shared" si="31"/>
        <v>2.4472573839662451E-3</v>
      </c>
      <c r="G49" s="12">
        <f t="shared" si="31"/>
        <v>2.3757149142102948E-3</v>
      </c>
      <c r="H49" s="6"/>
    </row>
    <row r="50" spans="2:8" collapsed="1" x14ac:dyDescent="0.3">
      <c r="B50" s="52" t="s">
        <v>8</v>
      </c>
      <c r="C50" s="53">
        <f>IFERROR(C48+C30+C12+C8,"")</f>
        <v>1427500</v>
      </c>
      <c r="D50" s="53">
        <f t="shared" ref="D50:G50" si="32">IFERROR(D48+D30+D12+D8,"")</f>
        <v>1425384.6153846153</v>
      </c>
      <c r="E50" s="53">
        <f t="shared" si="32"/>
        <v>1811818.1818181816</v>
      </c>
      <c r="F50" s="53">
        <f t="shared" si="32"/>
        <v>1838793.1034482759</v>
      </c>
      <c r="G50" s="54">
        <f t="shared" si="32"/>
        <v>1894166.6666666667</v>
      </c>
      <c r="H50" s="6"/>
    </row>
    <row r="51" spans="2:8" x14ac:dyDescent="0.3">
      <c r="B51" s="10" t="s">
        <v>0</v>
      </c>
      <c r="C51" s="11">
        <f>IFERROR(C50/C$7,"")</f>
        <v>1</v>
      </c>
      <c r="D51" s="11">
        <f t="shared" ref="D51:G51" si="33">IFERROR(D50/D$7,"")</f>
        <v>1</v>
      </c>
      <c r="E51" s="11">
        <f t="shared" si="33"/>
        <v>1</v>
      </c>
      <c r="F51" s="11">
        <f t="shared" si="33"/>
        <v>1.0000000000000002</v>
      </c>
      <c r="G51" s="12">
        <f t="shared" si="33"/>
        <v>1</v>
      </c>
      <c r="H51" s="6"/>
    </row>
    <row r="52" spans="2:8" collapsed="1" x14ac:dyDescent="0.3">
      <c r="B52" s="52" t="s">
        <v>24</v>
      </c>
      <c r="C52" s="53">
        <f>IFERROR(C7-C50,"")</f>
        <v>0</v>
      </c>
      <c r="D52" s="53">
        <f t="shared" ref="D52:G52" si="34">IFERROR(D7-D50,"")</f>
        <v>0</v>
      </c>
      <c r="E52" s="53">
        <f t="shared" si="34"/>
        <v>0</v>
      </c>
      <c r="F52" s="53">
        <f t="shared" si="34"/>
        <v>-2.3283064365386963E-10</v>
      </c>
      <c r="G52" s="54">
        <f t="shared" si="34"/>
        <v>0</v>
      </c>
      <c r="H52" s="6"/>
    </row>
    <row r="53" spans="2:8" s="1" customFormat="1" ht="14.5" thickBot="1" x14ac:dyDescent="0.35">
      <c r="B53" s="16" t="s">
        <v>0</v>
      </c>
      <c r="C53" s="17">
        <f>IFERROR(C52/C$7,"")</f>
        <v>0</v>
      </c>
      <c r="D53" s="17">
        <f t="shared" ref="D53:G53" si="35">IFERROR(D52/D$7,"")</f>
        <v>0</v>
      </c>
      <c r="E53" s="17">
        <f t="shared" si="35"/>
        <v>0</v>
      </c>
      <c r="F53" s="17">
        <f t="shared" si="35"/>
        <v>-1.266214470878991E-16</v>
      </c>
      <c r="G53" s="18">
        <f t="shared" si="35"/>
        <v>0</v>
      </c>
      <c r="H53" s="6"/>
    </row>
    <row r="54" spans="2:8" x14ac:dyDescent="0.3">
      <c r="C54" s="19"/>
    </row>
    <row r="57" spans="2:8" x14ac:dyDescent="0.3">
      <c r="F57" s="20"/>
    </row>
  </sheetData>
  <phoneticPr fontId="6" type="noConversion"/>
  <dataValidations disablePrompts="1" count="1">
    <dataValidation type="list" allowBlank="1" showInputMessage="1" showErrorMessage="1" sqref="E2:E3" xr:uid="{00000000-0002-0000-0500-000000000000}">
      <formula1>"רווה 2020, רווה 2020 - יעד"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5E77-0490-43F3-A817-84A174AE12C3}">
  <dimension ref="B2:H67"/>
  <sheetViews>
    <sheetView showGridLines="0" rightToLeft="1" zoomScale="90" zoomScaleNormal="90" zoomScaleSheetLayoutView="7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ColWidth="9" defaultRowHeight="14" outlineLevelRow="1" x14ac:dyDescent="0.3"/>
  <cols>
    <col min="1" max="1" width="2.08203125" style="2" customWidth="1"/>
    <col min="2" max="2" width="35" style="1" customWidth="1"/>
    <col min="3" max="7" width="14.08203125" style="2" customWidth="1"/>
    <col min="8" max="13" width="10.58203125" style="2" customWidth="1"/>
    <col min="14" max="14" width="4.5" style="2" customWidth="1"/>
    <col min="15" max="15" width="11.75" style="2" bestFit="1" customWidth="1"/>
    <col min="16" max="16384" width="9" style="2"/>
  </cols>
  <sheetData>
    <row r="2" spans="2:8" x14ac:dyDescent="0.3">
      <c r="B2" s="1" t="s">
        <v>41</v>
      </c>
      <c r="E2" s="3"/>
    </row>
    <row r="3" spans="2:8" ht="14.5" thickBot="1" x14ac:dyDescent="0.35">
      <c r="E3" s="3"/>
    </row>
    <row r="4" spans="2:8" ht="14.5" thickBot="1" x14ac:dyDescent="0.35">
      <c r="B4" s="48" t="s">
        <v>25</v>
      </c>
      <c r="C4" s="4">
        <v>0.4</v>
      </c>
      <c r="D4" s="4">
        <v>0.42</v>
      </c>
      <c r="E4" s="4">
        <v>0.45</v>
      </c>
      <c r="F4" s="4">
        <v>0.5</v>
      </c>
      <c r="G4" s="5">
        <v>0.41</v>
      </c>
      <c r="H4" s="6"/>
    </row>
    <row r="5" spans="2:8" ht="18" customHeight="1" thickBot="1" x14ac:dyDescent="0.35"/>
    <row r="6" spans="2:8" x14ac:dyDescent="0.3">
      <c r="B6" s="49" t="s">
        <v>26</v>
      </c>
      <c r="C6" s="50" t="s">
        <v>34</v>
      </c>
      <c r="D6" s="50" t="s">
        <v>35</v>
      </c>
      <c r="E6" s="50" t="s">
        <v>36</v>
      </c>
      <c r="F6" s="50" t="s">
        <v>37</v>
      </c>
      <c r="G6" s="51" t="s">
        <v>38</v>
      </c>
      <c r="H6" s="6"/>
    </row>
    <row r="7" spans="2:8" x14ac:dyDescent="0.3">
      <c r="B7" s="7" t="s">
        <v>1</v>
      </c>
      <c r="C7" s="8">
        <f>IFERROR((C12+C30+C48+C54+C60+C62+C64)/(1-C$4),"")</f>
        <v>1598333.3333333335</v>
      </c>
      <c r="D7" s="8">
        <f t="shared" ref="D7:G7" si="0">IFERROR((D12+D30+D48+D54+D60+D62+D64)/(1-D$4),"")</f>
        <v>1791379.3103448274</v>
      </c>
      <c r="E7" s="8">
        <f t="shared" si="0"/>
        <v>2036363.6363636362</v>
      </c>
      <c r="F7" s="8">
        <f t="shared" si="0"/>
        <v>2402000</v>
      </c>
      <c r="G7" s="9">
        <f t="shared" si="0"/>
        <v>2172881.3559322031</v>
      </c>
      <c r="H7" s="6"/>
    </row>
    <row r="8" spans="2:8" ht="15" customHeight="1" x14ac:dyDescent="0.3">
      <c r="B8" s="52" t="s">
        <v>2</v>
      </c>
      <c r="C8" s="53">
        <f>IFERROR(C$4*C7,"")</f>
        <v>639333.33333333349</v>
      </c>
      <c r="D8" s="53">
        <f t="shared" ref="D8:G8" si="1">IFERROR(D$4*D7,"")</f>
        <v>752379.31034482748</v>
      </c>
      <c r="E8" s="53">
        <f t="shared" si="1"/>
        <v>916363.63636363635</v>
      </c>
      <c r="F8" s="53">
        <f t="shared" si="1"/>
        <v>1201000</v>
      </c>
      <c r="G8" s="54">
        <f t="shared" si="1"/>
        <v>890881.35593220324</v>
      </c>
      <c r="H8" s="6"/>
    </row>
    <row r="9" spans="2:8" x14ac:dyDescent="0.3">
      <c r="B9" s="10" t="s">
        <v>0</v>
      </c>
      <c r="C9" s="11">
        <f>IFERROR(C8/C$7,"")</f>
        <v>0.40000000000000008</v>
      </c>
      <c r="D9" s="11">
        <f t="shared" ref="D9:G9" si="2">IFERROR(D8/D$7,"")</f>
        <v>0.42</v>
      </c>
      <c r="E9" s="11">
        <f t="shared" si="2"/>
        <v>0.45</v>
      </c>
      <c r="F9" s="11">
        <f t="shared" si="2"/>
        <v>0.5</v>
      </c>
      <c r="G9" s="12">
        <f t="shared" si="2"/>
        <v>0.41</v>
      </c>
      <c r="H9" s="6"/>
    </row>
    <row r="10" spans="2:8" x14ac:dyDescent="0.3">
      <c r="B10" s="52" t="s">
        <v>3</v>
      </c>
      <c r="C10" s="53">
        <f>IFERROR(C7-C8,"")</f>
        <v>959000</v>
      </c>
      <c r="D10" s="53">
        <f t="shared" ref="D10:G10" si="3">IFERROR(D7-D8,"")</f>
        <v>1038999.9999999999</v>
      </c>
      <c r="E10" s="53">
        <f t="shared" si="3"/>
        <v>1120000</v>
      </c>
      <c r="F10" s="53">
        <f t="shared" si="3"/>
        <v>1201000</v>
      </c>
      <c r="G10" s="54">
        <f t="shared" si="3"/>
        <v>1282000</v>
      </c>
      <c r="H10" s="6"/>
    </row>
    <row r="11" spans="2:8" x14ac:dyDescent="0.3">
      <c r="B11" s="10" t="s">
        <v>0</v>
      </c>
      <c r="C11" s="11">
        <f>IFERROR(C10/C$7,"")</f>
        <v>0.6</v>
      </c>
      <c r="D11" s="11">
        <f t="shared" ref="D11:G11" si="4">IFERROR(D10/D$7,"")</f>
        <v>0.57999999999999996</v>
      </c>
      <c r="E11" s="11">
        <f t="shared" si="4"/>
        <v>0.55000000000000004</v>
      </c>
      <c r="F11" s="11">
        <f t="shared" si="4"/>
        <v>0.5</v>
      </c>
      <c r="G11" s="12">
        <f t="shared" si="4"/>
        <v>0.59000000000000008</v>
      </c>
      <c r="H11" s="6"/>
    </row>
    <row r="12" spans="2:8" x14ac:dyDescent="0.3">
      <c r="B12" s="52" t="s">
        <v>4</v>
      </c>
      <c r="C12" s="53">
        <f t="shared" ref="C12:G12" si="5">C14+C16+C18+C20+C22+C24+C26+C28</f>
        <v>530000</v>
      </c>
      <c r="D12" s="53">
        <f t="shared" si="5"/>
        <v>600000</v>
      </c>
      <c r="E12" s="53">
        <f t="shared" si="5"/>
        <v>670000</v>
      </c>
      <c r="F12" s="53">
        <f t="shared" si="5"/>
        <v>740000</v>
      </c>
      <c r="G12" s="54">
        <f t="shared" si="5"/>
        <v>810000</v>
      </c>
      <c r="H12" s="6"/>
    </row>
    <row r="13" spans="2:8" x14ac:dyDescent="0.3">
      <c r="B13" s="10" t="s">
        <v>0</v>
      </c>
      <c r="C13" s="11">
        <f>IFERROR(C12/C$7,"")</f>
        <v>0.33159541188738267</v>
      </c>
      <c r="D13" s="11">
        <f t="shared" ref="D13:G13" si="6">IFERROR(D12/D$7,"")</f>
        <v>0.33493743984600582</v>
      </c>
      <c r="E13" s="11">
        <f t="shared" si="6"/>
        <v>0.32901785714285714</v>
      </c>
      <c r="F13" s="11">
        <f t="shared" si="6"/>
        <v>0.30807660283097421</v>
      </c>
      <c r="G13" s="12">
        <f t="shared" si="6"/>
        <v>0.37277691107644312</v>
      </c>
      <c r="H13" s="6"/>
    </row>
    <row r="14" spans="2:8" outlineLevel="1" x14ac:dyDescent="0.3">
      <c r="B14" s="13" t="s">
        <v>22</v>
      </c>
      <c r="C14" s="14">
        <v>100000</v>
      </c>
      <c r="D14" s="14">
        <v>120000</v>
      </c>
      <c r="E14" s="14">
        <v>140000</v>
      </c>
      <c r="F14" s="14">
        <v>160000</v>
      </c>
      <c r="G14" s="15">
        <v>180000</v>
      </c>
      <c r="H14" s="6"/>
    </row>
    <row r="15" spans="2:8" outlineLevel="1" x14ac:dyDescent="0.3">
      <c r="B15" s="10" t="s">
        <v>0</v>
      </c>
      <c r="C15" s="11">
        <f>IFERROR(C14/C$7,"")</f>
        <v>6.2565172054223142E-2</v>
      </c>
      <c r="D15" s="11">
        <f t="shared" ref="D15:G15" si="7">IFERROR(D14/D$7,"")</f>
        <v>6.6987487969201162E-2</v>
      </c>
      <c r="E15" s="11">
        <f t="shared" si="7"/>
        <v>6.8750000000000006E-2</v>
      </c>
      <c r="F15" s="11">
        <f t="shared" si="7"/>
        <v>6.6611157368859281E-2</v>
      </c>
      <c r="G15" s="12">
        <f t="shared" si="7"/>
        <v>8.2839313572542914E-2</v>
      </c>
      <c r="H15" s="6"/>
    </row>
    <row r="16" spans="2:8" outlineLevel="1" x14ac:dyDescent="0.3">
      <c r="B16" s="13" t="s">
        <v>23</v>
      </c>
      <c r="C16" s="14">
        <v>60000</v>
      </c>
      <c r="D16" s="14">
        <v>70000</v>
      </c>
      <c r="E16" s="14">
        <v>80000</v>
      </c>
      <c r="F16" s="14">
        <v>90000</v>
      </c>
      <c r="G16" s="15">
        <v>100000</v>
      </c>
      <c r="H16" s="6"/>
    </row>
    <row r="17" spans="2:8" outlineLevel="1" x14ac:dyDescent="0.3">
      <c r="B17" s="10" t="s">
        <v>0</v>
      </c>
      <c r="C17" s="11">
        <f>IFERROR(C16/C$7,"")</f>
        <v>3.7539103232533885E-2</v>
      </c>
      <c r="D17" s="11">
        <f t="shared" ref="D17:G17" si="8">IFERROR(D16/D$7,"")</f>
        <v>3.9076034648700679E-2</v>
      </c>
      <c r="E17" s="11">
        <f t="shared" si="8"/>
        <v>3.9285714285714285E-2</v>
      </c>
      <c r="F17" s="11">
        <f t="shared" si="8"/>
        <v>3.7468776019983351E-2</v>
      </c>
      <c r="G17" s="12">
        <f t="shared" si="8"/>
        <v>4.602184087363495E-2</v>
      </c>
      <c r="H17" s="6"/>
    </row>
    <row r="18" spans="2:8" outlineLevel="1" x14ac:dyDescent="0.3">
      <c r="B18" s="13" t="s">
        <v>9</v>
      </c>
      <c r="C18" s="14">
        <v>50000</v>
      </c>
      <c r="D18" s="14">
        <v>60000</v>
      </c>
      <c r="E18" s="14">
        <v>70000</v>
      </c>
      <c r="F18" s="14">
        <v>80000</v>
      </c>
      <c r="G18" s="15">
        <v>90000</v>
      </c>
      <c r="H18" s="6"/>
    </row>
    <row r="19" spans="2:8" outlineLevel="1" x14ac:dyDescent="0.3">
      <c r="B19" s="10" t="s">
        <v>0</v>
      </c>
      <c r="C19" s="11">
        <f>IFERROR(C18/C$7,"")</f>
        <v>3.1282586027111571E-2</v>
      </c>
      <c r="D19" s="11">
        <f t="shared" ref="D19:G19" si="9">IFERROR(D18/D$7,"")</f>
        <v>3.3493743984600581E-2</v>
      </c>
      <c r="E19" s="11">
        <f t="shared" si="9"/>
        <v>3.4375000000000003E-2</v>
      </c>
      <c r="F19" s="11">
        <f t="shared" si="9"/>
        <v>3.330557868442964E-2</v>
      </c>
      <c r="G19" s="12">
        <f t="shared" si="9"/>
        <v>4.1419656786271457E-2</v>
      </c>
      <c r="H19" s="6"/>
    </row>
    <row r="20" spans="2:8" outlineLevel="1" x14ac:dyDescent="0.3">
      <c r="B20" s="13" t="s">
        <v>10</v>
      </c>
      <c r="C20" s="14">
        <v>60000</v>
      </c>
      <c r="D20" s="14">
        <v>65000</v>
      </c>
      <c r="E20" s="14">
        <v>70000</v>
      </c>
      <c r="F20" s="14">
        <v>75000</v>
      </c>
      <c r="G20" s="15">
        <v>80000</v>
      </c>
      <c r="H20" s="6"/>
    </row>
    <row r="21" spans="2:8" outlineLevel="1" x14ac:dyDescent="0.3">
      <c r="B21" s="10" t="s">
        <v>0</v>
      </c>
      <c r="C21" s="11">
        <f>IFERROR(C20/C$7,"")</f>
        <v>3.7539103232533885E-2</v>
      </c>
      <c r="D21" s="11">
        <f t="shared" ref="D21:G21" si="10">IFERROR(D20/D$7,"")</f>
        <v>3.628488931665063E-2</v>
      </c>
      <c r="E21" s="11">
        <f t="shared" si="10"/>
        <v>3.4375000000000003E-2</v>
      </c>
      <c r="F21" s="11">
        <f t="shared" si="10"/>
        <v>3.1223980016652789E-2</v>
      </c>
      <c r="G21" s="12">
        <f t="shared" si="10"/>
        <v>3.6817472698907963E-2</v>
      </c>
      <c r="H21" s="6"/>
    </row>
    <row r="22" spans="2:8" outlineLevel="1" x14ac:dyDescent="0.3">
      <c r="B22" s="13" t="s">
        <v>11</v>
      </c>
      <c r="C22" s="14">
        <v>100000</v>
      </c>
      <c r="D22" s="14">
        <v>105000</v>
      </c>
      <c r="E22" s="14">
        <v>110000</v>
      </c>
      <c r="F22" s="14">
        <v>115000</v>
      </c>
      <c r="G22" s="15">
        <v>120000</v>
      </c>
      <c r="H22" s="6"/>
    </row>
    <row r="23" spans="2:8" outlineLevel="1" x14ac:dyDescent="0.3">
      <c r="B23" s="10" t="s">
        <v>0</v>
      </c>
      <c r="C23" s="11">
        <f>IFERROR(C22/C$7,"")</f>
        <v>6.2565172054223142E-2</v>
      </c>
      <c r="D23" s="11">
        <f t="shared" ref="D23:G23" si="11">IFERROR(D22/D$7,"")</f>
        <v>5.8614051973051015E-2</v>
      </c>
      <c r="E23" s="11">
        <f t="shared" si="11"/>
        <v>5.4017857142857145E-2</v>
      </c>
      <c r="F23" s="11">
        <f t="shared" si="11"/>
        <v>4.7876769358867609E-2</v>
      </c>
      <c r="G23" s="12">
        <f t="shared" si="11"/>
        <v>5.5226209048361945E-2</v>
      </c>
      <c r="H23" s="6"/>
    </row>
    <row r="24" spans="2:8" outlineLevel="1" x14ac:dyDescent="0.3">
      <c r="B24" s="13" t="s">
        <v>12</v>
      </c>
      <c r="C24" s="14">
        <v>80000</v>
      </c>
      <c r="D24" s="14">
        <v>90000</v>
      </c>
      <c r="E24" s="14">
        <v>100000</v>
      </c>
      <c r="F24" s="14">
        <v>110000</v>
      </c>
      <c r="G24" s="15">
        <v>120000</v>
      </c>
      <c r="H24" s="6"/>
    </row>
    <row r="25" spans="2:8" outlineLevel="1" x14ac:dyDescent="0.3">
      <c r="B25" s="10" t="s">
        <v>0</v>
      </c>
      <c r="C25" s="11">
        <f>IFERROR(C24/C$7,"")</f>
        <v>5.0052137643378514E-2</v>
      </c>
      <c r="D25" s="11">
        <f t="shared" ref="D25:G25" si="12">IFERROR(D24/D$7,"")</f>
        <v>5.0240615976900875E-2</v>
      </c>
      <c r="E25" s="11">
        <f t="shared" si="12"/>
        <v>4.9107142857142863E-2</v>
      </c>
      <c r="F25" s="11">
        <f t="shared" si="12"/>
        <v>4.5795170691090757E-2</v>
      </c>
      <c r="G25" s="12">
        <f t="shared" si="12"/>
        <v>5.5226209048361945E-2</v>
      </c>
      <c r="H25" s="6"/>
    </row>
    <row r="26" spans="2:8" outlineLevel="1" x14ac:dyDescent="0.3">
      <c r="B26" s="13" t="s">
        <v>13</v>
      </c>
      <c r="C26" s="14">
        <v>50000</v>
      </c>
      <c r="D26" s="14">
        <v>55000</v>
      </c>
      <c r="E26" s="14">
        <v>60000</v>
      </c>
      <c r="F26" s="14">
        <v>65000</v>
      </c>
      <c r="G26" s="15">
        <v>70000</v>
      </c>
      <c r="H26" s="6"/>
    </row>
    <row r="27" spans="2:8" outlineLevel="1" x14ac:dyDescent="0.3">
      <c r="B27" s="10" t="s">
        <v>0</v>
      </c>
      <c r="C27" s="11">
        <f>IFERROR(C26/C$7,"")</f>
        <v>3.1282586027111571E-2</v>
      </c>
      <c r="D27" s="11">
        <f t="shared" ref="D27:G27" si="13">IFERROR(D26/D$7,"")</f>
        <v>3.0702598652550532E-2</v>
      </c>
      <c r="E27" s="11">
        <f t="shared" si="13"/>
        <v>2.9464285714285717E-2</v>
      </c>
      <c r="F27" s="11">
        <f t="shared" si="13"/>
        <v>2.7060782681099085E-2</v>
      </c>
      <c r="G27" s="12">
        <f t="shared" si="13"/>
        <v>3.2215288611544463E-2</v>
      </c>
      <c r="H27" s="6"/>
    </row>
    <row r="28" spans="2:8" outlineLevel="1" x14ac:dyDescent="0.3">
      <c r="B28" s="13" t="s">
        <v>5</v>
      </c>
      <c r="C28" s="14">
        <v>30000</v>
      </c>
      <c r="D28" s="14">
        <v>35000</v>
      </c>
      <c r="E28" s="14">
        <v>40000</v>
      </c>
      <c r="F28" s="14">
        <v>45000</v>
      </c>
      <c r="G28" s="15">
        <v>50000</v>
      </c>
      <c r="H28" s="6"/>
    </row>
    <row r="29" spans="2:8" outlineLevel="1" x14ac:dyDescent="0.3">
      <c r="B29" s="10" t="s">
        <v>0</v>
      </c>
      <c r="C29" s="11">
        <f>IFERROR(C28/C$7,"")</f>
        <v>1.8769551616266943E-2</v>
      </c>
      <c r="D29" s="11">
        <f t="shared" ref="D29:G29" si="14">IFERROR(D28/D$7,"")</f>
        <v>1.953801732435034E-2</v>
      </c>
      <c r="E29" s="11">
        <f t="shared" si="14"/>
        <v>1.9642857142857142E-2</v>
      </c>
      <c r="F29" s="11">
        <f t="shared" si="14"/>
        <v>1.8734388009991675E-2</v>
      </c>
      <c r="G29" s="12">
        <f t="shared" si="14"/>
        <v>2.3010920436817475E-2</v>
      </c>
      <c r="H29" s="6"/>
    </row>
    <row r="30" spans="2:8" x14ac:dyDescent="0.3">
      <c r="B30" s="52" t="s">
        <v>6</v>
      </c>
      <c r="C30" s="53">
        <f t="shared" ref="C30:G30" si="15">C32+C34+C36+C38+C40+C42+C44+C46</f>
        <v>322000</v>
      </c>
      <c r="D30" s="53">
        <f t="shared" si="15"/>
        <v>322000</v>
      </c>
      <c r="E30" s="53">
        <f t="shared" si="15"/>
        <v>322000</v>
      </c>
      <c r="F30" s="53">
        <f t="shared" si="15"/>
        <v>322000</v>
      </c>
      <c r="G30" s="54">
        <f t="shared" si="15"/>
        <v>322000</v>
      </c>
      <c r="H30" s="6"/>
    </row>
    <row r="31" spans="2:8" x14ac:dyDescent="0.3">
      <c r="B31" s="10" t="s">
        <v>0</v>
      </c>
      <c r="C31" s="11">
        <f>IFERROR(C30/C$7,"")</f>
        <v>0.20145985401459851</v>
      </c>
      <c r="D31" s="11">
        <f t="shared" ref="D31:G31" si="16">IFERROR(D30/D$7,"")</f>
        <v>0.17974975938402313</v>
      </c>
      <c r="E31" s="11">
        <f t="shared" si="16"/>
        <v>0.15812500000000002</v>
      </c>
      <c r="F31" s="11">
        <f t="shared" si="16"/>
        <v>0.1340549542048293</v>
      </c>
      <c r="G31" s="12">
        <f t="shared" si="16"/>
        <v>0.14819032761310455</v>
      </c>
      <c r="H31" s="6"/>
    </row>
    <row r="32" spans="2:8" outlineLevel="1" x14ac:dyDescent="0.3">
      <c r="B32" s="13" t="s">
        <v>15</v>
      </c>
      <c r="C32" s="14">
        <v>60000</v>
      </c>
      <c r="D32" s="14">
        <v>60000</v>
      </c>
      <c r="E32" s="14">
        <v>60000</v>
      </c>
      <c r="F32" s="14">
        <v>60000</v>
      </c>
      <c r="G32" s="14">
        <v>60000</v>
      </c>
      <c r="H32" s="6"/>
    </row>
    <row r="33" spans="2:8" outlineLevel="1" x14ac:dyDescent="0.3">
      <c r="B33" s="10" t="s">
        <v>0</v>
      </c>
      <c r="C33" s="11">
        <f>IFERROR(C32/C$7,"")</f>
        <v>3.7539103232533885E-2</v>
      </c>
      <c r="D33" s="11">
        <f t="shared" ref="D33:G33" si="17">IFERROR(D32/D$7,"")</f>
        <v>3.3493743984600581E-2</v>
      </c>
      <c r="E33" s="11">
        <f t="shared" si="17"/>
        <v>2.9464285714285717E-2</v>
      </c>
      <c r="F33" s="11">
        <f t="shared" si="17"/>
        <v>2.497918401332223E-2</v>
      </c>
      <c r="G33" s="11">
        <f t="shared" si="17"/>
        <v>2.7613104524180972E-2</v>
      </c>
      <c r="H33" s="6"/>
    </row>
    <row r="34" spans="2:8" outlineLevel="1" x14ac:dyDescent="0.3">
      <c r="B34" s="13" t="s">
        <v>16</v>
      </c>
      <c r="C34" s="14">
        <v>50000</v>
      </c>
      <c r="D34" s="14">
        <v>50000</v>
      </c>
      <c r="E34" s="14">
        <v>50000</v>
      </c>
      <c r="F34" s="14">
        <v>50000</v>
      </c>
      <c r="G34" s="14">
        <v>50000</v>
      </c>
      <c r="H34" s="6"/>
    </row>
    <row r="35" spans="2:8" outlineLevel="1" x14ac:dyDescent="0.3">
      <c r="B35" s="10" t="s">
        <v>0</v>
      </c>
      <c r="C35" s="11">
        <f>IFERROR(C34/C$7,"")</f>
        <v>3.1282586027111571E-2</v>
      </c>
      <c r="D35" s="11">
        <f t="shared" ref="D35:G35" si="18">IFERROR(D34/D$7,"")</f>
        <v>2.7911453320500483E-2</v>
      </c>
      <c r="E35" s="11">
        <f t="shared" si="18"/>
        <v>2.4553571428571432E-2</v>
      </c>
      <c r="F35" s="11">
        <f t="shared" si="18"/>
        <v>2.0815986677768527E-2</v>
      </c>
      <c r="G35" s="11">
        <f t="shared" si="18"/>
        <v>2.3010920436817475E-2</v>
      </c>
      <c r="H35" s="6"/>
    </row>
    <row r="36" spans="2:8" outlineLevel="1" x14ac:dyDescent="0.3">
      <c r="B36" s="13" t="s">
        <v>17</v>
      </c>
      <c r="C36" s="14">
        <v>40000</v>
      </c>
      <c r="D36" s="14">
        <v>40000</v>
      </c>
      <c r="E36" s="14">
        <v>40000</v>
      </c>
      <c r="F36" s="14">
        <v>40000</v>
      </c>
      <c r="G36" s="14">
        <v>40000</v>
      </c>
      <c r="H36" s="6"/>
    </row>
    <row r="37" spans="2:8" outlineLevel="1" x14ac:dyDescent="0.3">
      <c r="B37" s="10" t="s">
        <v>0</v>
      </c>
      <c r="C37" s="11">
        <f>IFERROR(C36/C$7,"")</f>
        <v>2.5026068821689257E-2</v>
      </c>
      <c r="D37" s="11">
        <f t="shared" ref="D37:G37" si="19">IFERROR(D36/D$7,"")</f>
        <v>2.2329162656400389E-2</v>
      </c>
      <c r="E37" s="11">
        <f t="shared" si="19"/>
        <v>1.9642857142857142E-2</v>
      </c>
      <c r="F37" s="11">
        <f t="shared" si="19"/>
        <v>1.665278934221482E-2</v>
      </c>
      <c r="G37" s="11">
        <f t="shared" si="19"/>
        <v>1.8408736349453982E-2</v>
      </c>
      <c r="H37" s="6"/>
    </row>
    <row r="38" spans="2:8" outlineLevel="1" x14ac:dyDescent="0.3">
      <c r="B38" s="13" t="s">
        <v>18</v>
      </c>
      <c r="C38" s="14">
        <v>30000</v>
      </c>
      <c r="D38" s="14">
        <v>30000</v>
      </c>
      <c r="E38" s="14">
        <v>30000</v>
      </c>
      <c r="F38" s="14">
        <v>30000</v>
      </c>
      <c r="G38" s="14">
        <v>30000</v>
      </c>
      <c r="H38" s="6"/>
    </row>
    <row r="39" spans="2:8" outlineLevel="1" x14ac:dyDescent="0.3">
      <c r="B39" s="10" t="s">
        <v>0</v>
      </c>
      <c r="C39" s="11">
        <f>IFERROR(C38/C$7,"")</f>
        <v>1.8769551616266943E-2</v>
      </c>
      <c r="D39" s="11">
        <f t="shared" ref="D39:G39" si="20">IFERROR(D38/D$7,"")</f>
        <v>1.6746871992300291E-2</v>
      </c>
      <c r="E39" s="11">
        <f t="shared" si="20"/>
        <v>1.4732142857142859E-2</v>
      </c>
      <c r="F39" s="11">
        <f t="shared" si="20"/>
        <v>1.2489592006661115E-2</v>
      </c>
      <c r="G39" s="11">
        <f t="shared" si="20"/>
        <v>1.3806552262090486E-2</v>
      </c>
      <c r="H39" s="6"/>
    </row>
    <row r="40" spans="2:8" outlineLevel="1" x14ac:dyDescent="0.3">
      <c r="B40" s="13" t="s">
        <v>19</v>
      </c>
      <c r="C40" s="14">
        <v>40000</v>
      </c>
      <c r="D40" s="14">
        <v>40000</v>
      </c>
      <c r="E40" s="14">
        <v>40000</v>
      </c>
      <c r="F40" s="14">
        <v>40000</v>
      </c>
      <c r="G40" s="14">
        <v>40000</v>
      </c>
      <c r="H40" s="6"/>
    </row>
    <row r="41" spans="2:8" outlineLevel="1" x14ac:dyDescent="0.3">
      <c r="B41" s="10" t="s">
        <v>0</v>
      </c>
      <c r="C41" s="11">
        <f>IFERROR(C40/C$7,"")</f>
        <v>2.5026068821689257E-2</v>
      </c>
      <c r="D41" s="11">
        <f t="shared" ref="D41:G41" si="21">IFERROR(D40/D$7,"")</f>
        <v>2.2329162656400389E-2</v>
      </c>
      <c r="E41" s="11">
        <f t="shared" si="21"/>
        <v>1.9642857142857142E-2</v>
      </c>
      <c r="F41" s="11">
        <f t="shared" si="21"/>
        <v>1.665278934221482E-2</v>
      </c>
      <c r="G41" s="11">
        <f t="shared" si="21"/>
        <v>1.8408736349453982E-2</v>
      </c>
      <c r="H41" s="6"/>
    </row>
    <row r="42" spans="2:8" outlineLevel="1" x14ac:dyDescent="0.3">
      <c r="B42" s="13" t="s">
        <v>20</v>
      </c>
      <c r="C42" s="14">
        <v>40000</v>
      </c>
      <c r="D42" s="14">
        <v>40000</v>
      </c>
      <c r="E42" s="14">
        <v>40000</v>
      </c>
      <c r="F42" s="14">
        <v>40000</v>
      </c>
      <c r="G42" s="14">
        <v>40000</v>
      </c>
      <c r="H42" s="6"/>
    </row>
    <row r="43" spans="2:8" outlineLevel="1" x14ac:dyDescent="0.3">
      <c r="B43" s="10" t="s">
        <v>0</v>
      </c>
      <c r="C43" s="11">
        <f>IFERROR(C42/C$7,"")</f>
        <v>2.5026068821689257E-2</v>
      </c>
      <c r="D43" s="11">
        <f t="shared" ref="D43:G43" si="22">IFERROR(D42/D$7,"")</f>
        <v>2.2329162656400389E-2</v>
      </c>
      <c r="E43" s="11">
        <f t="shared" si="22"/>
        <v>1.9642857142857142E-2</v>
      </c>
      <c r="F43" s="11">
        <f t="shared" si="22"/>
        <v>1.665278934221482E-2</v>
      </c>
      <c r="G43" s="11">
        <f t="shared" si="22"/>
        <v>1.8408736349453982E-2</v>
      </c>
      <c r="H43" s="6"/>
    </row>
    <row r="44" spans="2:8" outlineLevel="1" x14ac:dyDescent="0.3">
      <c r="B44" s="13" t="s">
        <v>21</v>
      </c>
      <c r="C44" s="14">
        <v>30000</v>
      </c>
      <c r="D44" s="14">
        <v>30000</v>
      </c>
      <c r="E44" s="14">
        <v>30000</v>
      </c>
      <c r="F44" s="14">
        <v>30000</v>
      </c>
      <c r="G44" s="14">
        <v>30000</v>
      </c>
      <c r="H44" s="6"/>
    </row>
    <row r="45" spans="2:8" outlineLevel="1" x14ac:dyDescent="0.3">
      <c r="B45" s="10" t="s">
        <v>0</v>
      </c>
      <c r="C45" s="11">
        <f>IFERROR(C44/C$7,"")</f>
        <v>1.8769551616266943E-2</v>
      </c>
      <c r="D45" s="11">
        <f t="shared" ref="D45:G45" si="23">IFERROR(D44/D$7,"")</f>
        <v>1.6746871992300291E-2</v>
      </c>
      <c r="E45" s="11">
        <f t="shared" si="23"/>
        <v>1.4732142857142859E-2</v>
      </c>
      <c r="F45" s="11">
        <f t="shared" si="23"/>
        <v>1.2489592006661115E-2</v>
      </c>
      <c r="G45" s="11">
        <f t="shared" si="23"/>
        <v>1.3806552262090486E-2</v>
      </c>
      <c r="H45" s="6"/>
    </row>
    <row r="46" spans="2:8" outlineLevel="1" x14ac:dyDescent="0.3">
      <c r="B46" s="13" t="s">
        <v>14</v>
      </c>
      <c r="C46" s="14">
        <v>32000</v>
      </c>
      <c r="D46" s="14">
        <v>32000</v>
      </c>
      <c r="E46" s="14">
        <v>32000</v>
      </c>
      <c r="F46" s="14">
        <v>32000</v>
      </c>
      <c r="G46" s="14">
        <v>32000</v>
      </c>
      <c r="H46" s="6"/>
    </row>
    <row r="47" spans="2:8" outlineLevel="1" x14ac:dyDescent="0.3">
      <c r="B47" s="10" t="s">
        <v>0</v>
      </c>
      <c r="C47" s="11">
        <f>IFERROR(C46/C$7,"")</f>
        <v>2.0020855057351405E-2</v>
      </c>
      <c r="D47" s="11">
        <f t="shared" ref="D47:G47" si="24">IFERROR(D46/D$7,"")</f>
        <v>1.786333012512031E-2</v>
      </c>
      <c r="E47" s="11">
        <f t="shared" si="24"/>
        <v>1.5714285714285715E-2</v>
      </c>
      <c r="F47" s="11">
        <f t="shared" si="24"/>
        <v>1.3322231473771857E-2</v>
      </c>
      <c r="G47" s="12">
        <f t="shared" si="24"/>
        <v>1.4726989079563184E-2</v>
      </c>
      <c r="H47" s="6"/>
    </row>
    <row r="48" spans="2:8" x14ac:dyDescent="0.3">
      <c r="B48" s="52" t="s">
        <v>7</v>
      </c>
      <c r="C48" s="55">
        <v>15000</v>
      </c>
      <c r="D48" s="55">
        <v>15000</v>
      </c>
      <c r="E48" s="55">
        <v>15000</v>
      </c>
      <c r="F48" s="55">
        <v>15000</v>
      </c>
      <c r="G48" s="56">
        <v>15000</v>
      </c>
      <c r="H48" s="6"/>
    </row>
    <row r="49" spans="2:8" x14ac:dyDescent="0.3">
      <c r="B49" s="10" t="s">
        <v>0</v>
      </c>
      <c r="C49" s="11">
        <f>IFERROR(C48/C$7,"")</f>
        <v>9.3847758081334713E-3</v>
      </c>
      <c r="D49" s="11">
        <f t="shared" ref="D49:G49" si="25">IFERROR(D48/D$7,"")</f>
        <v>8.3734359961501453E-3</v>
      </c>
      <c r="E49" s="11">
        <f t="shared" si="25"/>
        <v>7.3660714285714293E-3</v>
      </c>
      <c r="F49" s="11">
        <f t="shared" si="25"/>
        <v>6.2447960033305576E-3</v>
      </c>
      <c r="G49" s="12">
        <f t="shared" si="25"/>
        <v>6.9032761310452431E-3</v>
      </c>
      <c r="H49" s="6"/>
    </row>
    <row r="50" spans="2:8" collapsed="1" x14ac:dyDescent="0.3">
      <c r="B50" s="52" t="s">
        <v>8</v>
      </c>
      <c r="C50" s="53">
        <f>IFERROR(C48+C30+C12+C8,"")</f>
        <v>1506333.3333333335</v>
      </c>
      <c r="D50" s="53">
        <f t="shared" ref="D50:G50" si="26">IFERROR(D48+D30+D12+D8,"")</f>
        <v>1689379.3103448274</v>
      </c>
      <c r="E50" s="53">
        <f t="shared" si="26"/>
        <v>1923363.6363636362</v>
      </c>
      <c r="F50" s="53">
        <f t="shared" si="26"/>
        <v>2278000</v>
      </c>
      <c r="G50" s="54">
        <f t="shared" si="26"/>
        <v>2037881.3559322031</v>
      </c>
      <c r="H50" s="6"/>
    </row>
    <row r="51" spans="2:8" x14ac:dyDescent="0.3">
      <c r="B51" s="10" t="s">
        <v>0</v>
      </c>
      <c r="C51" s="11">
        <f>IFERROR(C50/C$7,"")</f>
        <v>0.94244004171011475</v>
      </c>
      <c r="D51" s="11">
        <f t="shared" ref="D51:G51" si="27">IFERROR(D50/D$7,"")</f>
        <v>0.943060635226179</v>
      </c>
      <c r="E51" s="11">
        <f t="shared" si="27"/>
        <v>0.94450892857142854</v>
      </c>
      <c r="F51" s="11">
        <f t="shared" si="27"/>
        <v>0.94837635303913403</v>
      </c>
      <c r="G51" s="12">
        <f t="shared" si="27"/>
        <v>0.9378705148205928</v>
      </c>
      <c r="H51" s="6"/>
    </row>
    <row r="52" spans="2:8" collapsed="1" x14ac:dyDescent="0.3">
      <c r="B52" s="52" t="s">
        <v>24</v>
      </c>
      <c r="C52" s="53">
        <f>IFERROR(C7-C50,"")</f>
        <v>92000</v>
      </c>
      <c r="D52" s="53">
        <f t="shared" ref="D52:G52" si="28">IFERROR(D7-D50,"")</f>
        <v>102000</v>
      </c>
      <c r="E52" s="53">
        <f t="shared" si="28"/>
        <v>113000</v>
      </c>
      <c r="F52" s="53">
        <f t="shared" si="28"/>
        <v>124000</v>
      </c>
      <c r="G52" s="54">
        <f t="shared" si="28"/>
        <v>135000</v>
      </c>
      <c r="H52" s="6"/>
    </row>
    <row r="53" spans="2:8" x14ac:dyDescent="0.3">
      <c r="B53" s="10" t="s">
        <v>0</v>
      </c>
      <c r="C53" s="11">
        <f>IFERROR(C52/C$7,"")</f>
        <v>5.7559958289885291E-2</v>
      </c>
      <c r="D53" s="11">
        <f t="shared" ref="D53:G53" si="29">IFERROR(D52/D$7,"")</f>
        <v>5.6939364773820986E-2</v>
      </c>
      <c r="E53" s="11">
        <f t="shared" si="29"/>
        <v>5.5491071428571431E-2</v>
      </c>
      <c r="F53" s="11">
        <f t="shared" si="29"/>
        <v>5.1623646960865945E-2</v>
      </c>
      <c r="G53" s="12">
        <f t="shared" si="29"/>
        <v>6.2129485179407182E-2</v>
      </c>
      <c r="H53" s="6"/>
    </row>
    <row r="54" spans="2:8" collapsed="1" x14ac:dyDescent="0.3">
      <c r="B54" s="52" t="s">
        <v>28</v>
      </c>
      <c r="C54" s="55">
        <v>25000</v>
      </c>
      <c r="D54" s="55">
        <v>25000</v>
      </c>
      <c r="E54" s="55">
        <v>25000</v>
      </c>
      <c r="F54" s="55">
        <v>25000</v>
      </c>
      <c r="G54" s="56">
        <v>25000</v>
      </c>
      <c r="H54" s="6"/>
    </row>
    <row r="55" spans="2:8" x14ac:dyDescent="0.3">
      <c r="B55" s="10" t="s">
        <v>0</v>
      </c>
      <c r="C55" s="11">
        <f t="shared" ref="C55" si="30">IFERROR(C54/C$7,"")</f>
        <v>1.5641293013555786E-2</v>
      </c>
      <c r="D55" s="11">
        <f t="shared" ref="D55" si="31">IFERROR(D54/D$7,"")</f>
        <v>1.3955726660250242E-2</v>
      </c>
      <c r="E55" s="11">
        <f t="shared" ref="E55" si="32">IFERROR(E54/E$7,"")</f>
        <v>1.2276785714285716E-2</v>
      </c>
      <c r="F55" s="11">
        <f t="shared" ref="F55" si="33">IFERROR(F54/F$7,"")</f>
        <v>1.0407993338884263E-2</v>
      </c>
      <c r="G55" s="12">
        <f t="shared" ref="G55" si="34">IFERROR(G54/G$7,"")</f>
        <v>1.1505460218408738E-2</v>
      </c>
      <c r="H55" s="6"/>
    </row>
    <row r="56" spans="2:8" collapsed="1" x14ac:dyDescent="0.3">
      <c r="B56" s="52" t="s">
        <v>27</v>
      </c>
      <c r="C56" s="53">
        <f>C52-C54</f>
        <v>67000</v>
      </c>
      <c r="D56" s="53">
        <f t="shared" ref="D56:G56" si="35">D52-D54</f>
        <v>77000</v>
      </c>
      <c r="E56" s="53">
        <f t="shared" si="35"/>
        <v>88000</v>
      </c>
      <c r="F56" s="53">
        <f t="shared" si="35"/>
        <v>99000</v>
      </c>
      <c r="G56" s="54">
        <f t="shared" si="35"/>
        <v>110000</v>
      </c>
      <c r="H56" s="6"/>
    </row>
    <row r="57" spans="2:8" ht="14.5" thickBot="1" x14ac:dyDescent="0.35">
      <c r="B57" s="16" t="s">
        <v>0</v>
      </c>
      <c r="C57" s="17">
        <f t="shared" ref="C57" si="36">IFERROR(C56/C$7,"")</f>
        <v>4.1918665276329509E-2</v>
      </c>
      <c r="D57" s="17">
        <f t="shared" ref="D57" si="37">IFERROR(D56/D$7,"")</f>
        <v>4.2983638113570748E-2</v>
      </c>
      <c r="E57" s="17">
        <f t="shared" ref="E57" si="38">IFERROR(E56/E$7,"")</f>
        <v>4.3214285714285719E-2</v>
      </c>
      <c r="F57" s="17">
        <f t="shared" ref="F57" si="39">IFERROR(F56/F$7,"")</f>
        <v>4.1215653621981679E-2</v>
      </c>
      <c r="G57" s="18">
        <f t="shared" ref="G57" si="40">IFERROR(G56/G$7,"")</f>
        <v>5.0624024960998444E-2</v>
      </c>
      <c r="H57" s="6"/>
    </row>
    <row r="58" spans="2:8" ht="6.9" customHeight="1" x14ac:dyDescent="0.3">
      <c r="B58" s="2"/>
    </row>
    <row r="59" spans="2:8" ht="14.5" thickBot="1" x14ac:dyDescent="0.35">
      <c r="B59" s="1" t="s">
        <v>29</v>
      </c>
    </row>
    <row r="60" spans="2:8" collapsed="1" x14ac:dyDescent="0.3">
      <c r="B60" s="21" t="s">
        <v>31</v>
      </c>
      <c r="C60" s="22">
        <v>30000</v>
      </c>
      <c r="D60" s="22">
        <v>32000</v>
      </c>
      <c r="E60" s="22">
        <v>33000</v>
      </c>
      <c r="F60" s="22">
        <v>34000</v>
      </c>
      <c r="G60" s="23">
        <v>35000</v>
      </c>
      <c r="H60" s="6"/>
    </row>
    <row r="61" spans="2:8" x14ac:dyDescent="0.3">
      <c r="B61" s="24" t="s">
        <v>0</v>
      </c>
      <c r="C61" s="25">
        <f t="shared" ref="C61" si="41">IFERROR(C60/C$7,"")</f>
        <v>1.8769551616266943E-2</v>
      </c>
      <c r="D61" s="25">
        <f t="shared" ref="D61" si="42">IFERROR(D60/D$7,"")</f>
        <v>1.786333012512031E-2</v>
      </c>
      <c r="E61" s="25">
        <f t="shared" ref="E61" si="43">IFERROR(E60/E$7,"")</f>
        <v>1.6205357142857143E-2</v>
      </c>
      <c r="F61" s="25">
        <f t="shared" ref="F61" si="44">IFERROR(F60/F$7,"")</f>
        <v>1.4154870940882597E-2</v>
      </c>
      <c r="G61" s="26">
        <f t="shared" ref="G61" si="45">IFERROR(G60/G$7,"")</f>
        <v>1.6107644305772231E-2</v>
      </c>
      <c r="H61" s="6"/>
    </row>
    <row r="62" spans="2:8" collapsed="1" x14ac:dyDescent="0.3">
      <c r="B62" s="27" t="s">
        <v>33</v>
      </c>
      <c r="C62" s="28">
        <v>25000</v>
      </c>
      <c r="D62" s="28">
        <v>30000</v>
      </c>
      <c r="E62" s="28">
        <v>35000</v>
      </c>
      <c r="F62" s="28">
        <v>40000</v>
      </c>
      <c r="G62" s="29">
        <v>45000</v>
      </c>
      <c r="H62" s="6"/>
    </row>
    <row r="63" spans="2:8" x14ac:dyDescent="0.3">
      <c r="B63" s="24" t="s">
        <v>0</v>
      </c>
      <c r="C63" s="25">
        <f t="shared" ref="C63" si="46">IFERROR(C62/C$7,"")</f>
        <v>1.5641293013555786E-2</v>
      </c>
      <c r="D63" s="25">
        <f t="shared" ref="D63" si="47">IFERROR(D62/D$7,"")</f>
        <v>1.6746871992300291E-2</v>
      </c>
      <c r="E63" s="25">
        <f t="shared" ref="E63" si="48">IFERROR(E62/E$7,"")</f>
        <v>1.7187500000000001E-2</v>
      </c>
      <c r="F63" s="25">
        <f t="shared" ref="F63" si="49">IFERROR(F62/F$7,"")</f>
        <v>1.665278934221482E-2</v>
      </c>
      <c r="G63" s="26">
        <f t="shared" ref="G63" si="50">IFERROR(G62/G$7,"")</f>
        <v>2.0709828393135728E-2</v>
      </c>
      <c r="H63" s="6"/>
    </row>
    <row r="64" spans="2:8" collapsed="1" x14ac:dyDescent="0.3">
      <c r="B64" s="27" t="s">
        <v>30</v>
      </c>
      <c r="C64" s="28">
        <v>12000</v>
      </c>
      <c r="D64" s="28">
        <v>15000</v>
      </c>
      <c r="E64" s="28">
        <v>20000</v>
      </c>
      <c r="F64" s="28">
        <v>25000</v>
      </c>
      <c r="G64" s="29">
        <v>30000</v>
      </c>
      <c r="H64" s="6"/>
    </row>
    <row r="65" spans="2:8" x14ac:dyDescent="0.3">
      <c r="B65" s="24" t="s">
        <v>0</v>
      </c>
      <c r="C65" s="25">
        <f t="shared" ref="C65" si="51">IFERROR(C64/C$7,"")</f>
        <v>7.5078206465067771E-3</v>
      </c>
      <c r="D65" s="25">
        <f t="shared" ref="D65" si="52">IFERROR(D64/D$7,"")</f>
        <v>8.3734359961501453E-3</v>
      </c>
      <c r="E65" s="25">
        <f t="shared" ref="E65" si="53">IFERROR(E64/E$7,"")</f>
        <v>9.8214285714285712E-3</v>
      </c>
      <c r="F65" s="25">
        <f t="shared" ref="F65" si="54">IFERROR(F64/F$7,"")</f>
        <v>1.0407993338884263E-2</v>
      </c>
      <c r="G65" s="26">
        <f t="shared" ref="G65" si="55">IFERROR(G64/G$7,"")</f>
        <v>1.3806552262090486E-2</v>
      </c>
      <c r="H65" s="6"/>
    </row>
    <row r="66" spans="2:8" collapsed="1" x14ac:dyDescent="0.3">
      <c r="B66" s="57" t="s">
        <v>32</v>
      </c>
      <c r="C66" s="58">
        <f>C56-C60-C62-C64</f>
        <v>0</v>
      </c>
      <c r="D66" s="58">
        <f t="shared" ref="D66:G66" si="56">D56-D60-D62-D64</f>
        <v>0</v>
      </c>
      <c r="E66" s="58">
        <f t="shared" si="56"/>
        <v>0</v>
      </c>
      <c r="F66" s="58">
        <f t="shared" si="56"/>
        <v>0</v>
      </c>
      <c r="G66" s="59">
        <f t="shared" si="56"/>
        <v>0</v>
      </c>
      <c r="H66" s="6"/>
    </row>
    <row r="67" spans="2:8" ht="14.5" thickBot="1" x14ac:dyDescent="0.35">
      <c r="B67" s="30" t="s">
        <v>0</v>
      </c>
      <c r="C67" s="31">
        <f t="shared" ref="C67" si="57">IFERROR(C66/C$7,"")</f>
        <v>0</v>
      </c>
      <c r="D67" s="31">
        <f t="shared" ref="D67" si="58">IFERROR(D66/D$7,"")</f>
        <v>0</v>
      </c>
      <c r="E67" s="31">
        <f t="shared" ref="E67" si="59">IFERROR(E66/E$7,"")</f>
        <v>0</v>
      </c>
      <c r="F67" s="31">
        <f t="shared" ref="F67" si="60">IFERROR(F66/F$7,"")</f>
        <v>0</v>
      </c>
      <c r="G67" s="32">
        <f t="shared" ref="G67" si="61">IFERROR(G66/G$7,"")</f>
        <v>0</v>
      </c>
      <c r="H67" s="6"/>
    </row>
  </sheetData>
  <dataValidations count="1">
    <dataValidation type="list" allowBlank="1" showInputMessage="1" showErrorMessage="1" sqref="E2:E3" xr:uid="{9D8C4327-FF16-4C6A-AF50-71D8697361BB}">
      <formula1>"רווה 2020, רווה 2020 - יעד"</formula1>
    </dataValidation>
  </dataValidations>
  <pageMargins left="0.7" right="0.7" top="0.75" bottom="0.75" header="0.3" footer="0.3"/>
  <pageSetup paperSize="9"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C87A-E003-45A0-AAB5-55ED6D5A9045}">
  <dimension ref="B2:S149"/>
  <sheetViews>
    <sheetView showGridLines="0" rightToLeft="1" zoomScale="80" zoomScaleNormal="80" workbookViewId="0">
      <selection activeCell="T1" sqref="T1"/>
    </sheetView>
  </sheetViews>
  <sheetFormatPr defaultRowHeight="14" x14ac:dyDescent="0.3"/>
  <cols>
    <col min="1" max="1" width="2.75" style="2" customWidth="1"/>
    <col min="2" max="3" width="10.58203125" style="2" bestFit="1" customWidth="1"/>
    <col min="4" max="4" width="4.6640625" style="2" customWidth="1"/>
    <col min="5" max="5" width="5.4140625" style="2" customWidth="1"/>
    <col min="6" max="8" width="13.33203125" style="2" customWidth="1"/>
    <col min="9" max="9" width="8.6640625" style="2"/>
    <col min="10" max="10" width="3.1640625" style="2" customWidth="1"/>
    <col min="11" max="11" width="8.6640625" style="2"/>
    <col min="12" max="12" width="10.4140625" style="2" bestFit="1" customWidth="1"/>
    <col min="13" max="13" width="3.75" style="2" bestFit="1" customWidth="1"/>
    <col min="14" max="14" width="5.58203125" style="2" bestFit="1" customWidth="1"/>
    <col min="15" max="15" width="10.5" style="2" bestFit="1" customWidth="1"/>
    <col min="16" max="18" width="8.6640625" style="2"/>
    <col min="19" max="19" width="12.4140625" style="2" bestFit="1" customWidth="1"/>
    <col min="20" max="20" width="23.08203125" style="2" bestFit="1" customWidth="1"/>
    <col min="21" max="21" width="15.33203125" style="2" bestFit="1" customWidth="1"/>
    <col min="22" max="22" width="26.1640625" style="2" bestFit="1" customWidth="1"/>
    <col min="23" max="16384" width="8.6640625" style="2"/>
  </cols>
  <sheetData>
    <row r="2" spans="2:2" x14ac:dyDescent="0.3">
      <c r="B2" s="2" t="s">
        <v>39</v>
      </c>
    </row>
    <row r="142" spans="2:19" ht="14.5" thickBot="1" x14ac:dyDescent="0.35"/>
    <row r="143" spans="2:19" ht="14" customHeight="1" thickBot="1" x14ac:dyDescent="0.35">
      <c r="B143" s="33" t="s">
        <v>47</v>
      </c>
      <c r="C143" s="34"/>
      <c r="D143" s="35" t="s">
        <v>46</v>
      </c>
      <c r="E143" s="36"/>
      <c r="F143" s="36"/>
      <c r="G143" s="36"/>
      <c r="H143" s="36"/>
      <c r="I143" s="37"/>
      <c r="K143" s="33" t="s">
        <v>48</v>
      </c>
      <c r="L143" s="34"/>
      <c r="M143" s="35" t="s">
        <v>53</v>
      </c>
      <c r="N143" s="36"/>
      <c r="O143" s="36"/>
      <c r="P143" s="36"/>
      <c r="Q143" s="36"/>
      <c r="R143" s="36"/>
      <c r="S143" s="37"/>
    </row>
    <row r="144" spans="2:19" x14ac:dyDescent="0.3">
      <c r="B144" s="38"/>
      <c r="C144" s="39" t="s">
        <v>42</v>
      </c>
      <c r="D144" s="2" t="s">
        <v>43</v>
      </c>
      <c r="E144" s="2" t="s">
        <v>44</v>
      </c>
      <c r="F144" s="2" t="s">
        <v>45</v>
      </c>
      <c r="G144" s="2" t="s">
        <v>50</v>
      </c>
      <c r="H144" s="2" t="s">
        <v>51</v>
      </c>
      <c r="I144" s="40" t="s">
        <v>7</v>
      </c>
      <c r="K144" s="6"/>
      <c r="L144" s="2" t="s">
        <v>42</v>
      </c>
      <c r="M144" s="6" t="s">
        <v>43</v>
      </c>
      <c r="N144" s="2" t="s">
        <v>44</v>
      </c>
      <c r="O144" s="2" t="s">
        <v>45</v>
      </c>
      <c r="P144" s="2" t="s">
        <v>50</v>
      </c>
      <c r="Q144" s="2" t="s">
        <v>49</v>
      </c>
      <c r="R144" s="2" t="s">
        <v>28</v>
      </c>
      <c r="S144" s="40" t="s">
        <v>52</v>
      </c>
    </row>
    <row r="145" spans="2:19" x14ac:dyDescent="0.3">
      <c r="B145" s="6" t="s">
        <v>34</v>
      </c>
      <c r="C145" s="41">
        <f>'נקודת האיזון - כלכלית'!C7/1000</f>
        <v>1427.5</v>
      </c>
      <c r="D145" s="42"/>
      <c r="E145" s="42"/>
      <c r="F145" s="42">
        <f>'נקודת האיזון - כלכלית'!G8/1000</f>
        <v>757.66666666666674</v>
      </c>
      <c r="G145" s="42">
        <f>'נקודת האיזון - כלכלית'!G12/1000</f>
        <v>810</v>
      </c>
      <c r="H145" s="42">
        <f>'נקודת האיזון - כלכלית'!G30/1000</f>
        <v>322</v>
      </c>
      <c r="I145" s="41">
        <f>'נקודת האיזון - כלכלית'!G48/1000</f>
        <v>4.5</v>
      </c>
      <c r="J145" s="42"/>
      <c r="K145" s="6" t="s">
        <v>34</v>
      </c>
      <c r="L145" s="42">
        <f>'נקודת האיזון - תזרימית'!C7/1000</f>
        <v>1598.3333333333335</v>
      </c>
      <c r="M145" s="43"/>
      <c r="N145" s="42"/>
      <c r="O145" s="42">
        <f>'נקודת האיזון - תזרימית'!G8/1000</f>
        <v>890.88135593220329</v>
      </c>
      <c r="P145" s="42">
        <f>'נקודת האיזון - תזרימית'!G12/1000</f>
        <v>810</v>
      </c>
      <c r="Q145" s="42">
        <f>('נקודת האיזון - תזרימית'!G30+'נקודת האיזון - תזרימית'!G48)/1000</f>
        <v>337</v>
      </c>
      <c r="R145" s="42">
        <f>'נקודת האיזון - תזרימית'!G54/1000</f>
        <v>25</v>
      </c>
      <c r="S145" s="41">
        <f>('נקודת האיזון - תזרימית'!G60+'נקודת האיזון - תזרימית'!G62+'נקודת האיזון - תזרימית'!G64)/1000</f>
        <v>110</v>
      </c>
    </row>
    <row r="146" spans="2:19" x14ac:dyDescent="0.3">
      <c r="B146" s="6" t="s">
        <v>35</v>
      </c>
      <c r="C146" s="41">
        <f>'נקודת האיזון - כלכלית'!D7/1000</f>
        <v>1425.3846153846152</v>
      </c>
      <c r="D146" s="42"/>
      <c r="E146" s="42"/>
      <c r="F146" s="42">
        <f>'נקודת האיזון - כלכלית'!F8/1000</f>
        <v>772.29310344827582</v>
      </c>
      <c r="G146" s="42">
        <f>'נקודת האיזון - כלכלית'!F12/1000</f>
        <v>740</v>
      </c>
      <c r="H146" s="42">
        <f>'נקודת האיזון - כלכלית'!F30/1000</f>
        <v>322</v>
      </c>
      <c r="I146" s="41">
        <f>'נקודת האיזון - כלכלית'!F48/1000</f>
        <v>4.5</v>
      </c>
      <c r="J146" s="42"/>
      <c r="K146" s="6" t="s">
        <v>35</v>
      </c>
      <c r="L146" s="42">
        <f>'נקודת האיזון - תזרימית'!D7/1000</f>
        <v>1791.3793103448274</v>
      </c>
      <c r="M146" s="43"/>
      <c r="N146" s="42"/>
      <c r="O146" s="42">
        <f>'נקודת האיזון - תזרימית'!F8/1000</f>
        <v>1201</v>
      </c>
      <c r="P146" s="42">
        <f>'נקודת האיזון - תזרימית'!F12/1000</f>
        <v>740</v>
      </c>
      <c r="Q146" s="42">
        <f>('נקודת האיזון - תזרימית'!F30+'נקודת האיזון - תזרימית'!F48)/1000</f>
        <v>337</v>
      </c>
      <c r="R146" s="42">
        <f>'נקודת האיזון - תזרימית'!F54/1000</f>
        <v>25</v>
      </c>
      <c r="S146" s="41">
        <f>('נקודת האיזון - תזרימית'!F60+'נקודת האיזון - תזרימית'!F62+'נקודת האיזון - תזרימית'!F64)/1000</f>
        <v>99</v>
      </c>
    </row>
    <row r="147" spans="2:19" x14ac:dyDescent="0.3">
      <c r="B147" s="6" t="s">
        <v>36</v>
      </c>
      <c r="C147" s="41">
        <f>'נקודת האיזון - כלכלית'!E7/1000</f>
        <v>1811.8181818181818</v>
      </c>
      <c r="D147" s="42"/>
      <c r="E147" s="42"/>
      <c r="F147" s="42">
        <f>'נקודת האיזון - כלכלית'!E8/1000</f>
        <v>815.31818181818176</v>
      </c>
      <c r="G147" s="42">
        <f>'נקודת האיזון - כלכלית'!E12/1000</f>
        <v>670</v>
      </c>
      <c r="H147" s="42">
        <f>'נקודת האיזון - כלכלית'!E30/1000</f>
        <v>322</v>
      </c>
      <c r="I147" s="41">
        <f>'נקודת האיזון - כלכלית'!E48/1000</f>
        <v>4.5</v>
      </c>
      <c r="J147" s="42"/>
      <c r="K147" s="6" t="s">
        <v>36</v>
      </c>
      <c r="L147" s="42">
        <f>'נקודת האיזון - תזרימית'!E7/1000</f>
        <v>2036.3636363636363</v>
      </c>
      <c r="M147" s="43"/>
      <c r="N147" s="42"/>
      <c r="O147" s="42">
        <f>'נקודת האיזון - תזרימית'!E8/1000</f>
        <v>916.36363636363637</v>
      </c>
      <c r="P147" s="42">
        <f>'נקודת האיזון - תזרימית'!E12/1000</f>
        <v>670</v>
      </c>
      <c r="Q147" s="42">
        <f>('נקודת האיזון - תזרימית'!E30+'נקודת האיזון - תזרימית'!E48)/1000</f>
        <v>337</v>
      </c>
      <c r="R147" s="42">
        <f>'נקודת האיזון - תזרימית'!E54/1000</f>
        <v>25</v>
      </c>
      <c r="S147" s="41">
        <f>('נקודת האיזון - תזרימית'!E60+'נקודת האיזון - תזרימית'!E62+'נקודת האיזון - תזרימית'!E64)/1000</f>
        <v>88</v>
      </c>
    </row>
    <row r="148" spans="2:19" x14ac:dyDescent="0.3">
      <c r="B148" s="6" t="s">
        <v>37</v>
      </c>
      <c r="C148" s="41">
        <f>'נקודת האיזון - כלכלית'!F7/1000</f>
        <v>1838.7931034482758</v>
      </c>
      <c r="D148" s="42"/>
      <c r="E148" s="42"/>
      <c r="F148" s="42">
        <f>'נקודת האיזון - כלכלית'!D8/1000</f>
        <v>498.8846153846153</v>
      </c>
      <c r="G148" s="42">
        <f>'נקודת האיזון - כלכלית'!D12/1000</f>
        <v>600</v>
      </c>
      <c r="H148" s="42">
        <f>'נקודת האיזון - כלכלית'!D30/1000</f>
        <v>322</v>
      </c>
      <c r="I148" s="41">
        <f>'נקודת האיזון - כלכלית'!D48/1000</f>
        <v>4.5</v>
      </c>
      <c r="J148" s="42"/>
      <c r="K148" s="6" t="s">
        <v>37</v>
      </c>
      <c r="L148" s="42">
        <f>'נקודת האיזון - תזרימית'!F7/1000</f>
        <v>2402</v>
      </c>
      <c r="M148" s="43"/>
      <c r="N148" s="42"/>
      <c r="O148" s="42">
        <f>'נקודת האיזון - תזרימית'!D8/1000</f>
        <v>752.37931034482745</v>
      </c>
      <c r="P148" s="42">
        <f>'נקודת האיזון - תזרימית'!D12/1000</f>
        <v>600</v>
      </c>
      <c r="Q148" s="42">
        <f>('נקודת האיזון - תזרימית'!D30+'נקודת האיזון - תזרימית'!D48)/1000</f>
        <v>337</v>
      </c>
      <c r="R148" s="42">
        <f>'נקודת האיזון - תזרימית'!D54/1000</f>
        <v>25</v>
      </c>
      <c r="S148" s="41">
        <f>('נקודת האיזון - תזרימית'!D60+'נקודת האיזון - תזרימית'!D62+'נקודת האיזון - תזרימית'!D64)/1000</f>
        <v>77</v>
      </c>
    </row>
    <row r="149" spans="2:19" ht="14.5" thickBot="1" x14ac:dyDescent="0.35">
      <c r="B149" s="44" t="s">
        <v>38</v>
      </c>
      <c r="C149" s="45">
        <f>'נקודת האיזון - כלכלית'!G7/1000</f>
        <v>1894.1666666666667</v>
      </c>
      <c r="D149" s="46"/>
      <c r="E149" s="46"/>
      <c r="F149" s="46">
        <f>'נקודת האיזון - כלכלית'!C8/1000</f>
        <v>571</v>
      </c>
      <c r="G149" s="46">
        <f>'נקודת האיזון - כלכלית'!C12/1000</f>
        <v>530</v>
      </c>
      <c r="H149" s="46">
        <f>'נקודת האיזון - כלכלית'!C30/1000</f>
        <v>322</v>
      </c>
      <c r="I149" s="45">
        <f>'נקודת האיזון - כלכלית'!C48/1000</f>
        <v>4.5</v>
      </c>
      <c r="J149" s="42"/>
      <c r="K149" s="44" t="s">
        <v>38</v>
      </c>
      <c r="L149" s="46">
        <f>'נקודת האיזון - תזרימית'!G7/1000</f>
        <v>2172.881355932203</v>
      </c>
      <c r="M149" s="47"/>
      <c r="N149" s="46"/>
      <c r="O149" s="46">
        <f>'נקודת האיזון - תזרימית'!C8/1000</f>
        <v>639.33333333333348</v>
      </c>
      <c r="P149" s="46">
        <f>'נקודת האיזון - תזרימית'!C12/1000</f>
        <v>530</v>
      </c>
      <c r="Q149" s="46">
        <f>('נקודת האיזון - תזרימית'!C30+'נקודת האיזון - תזרימית'!C48)/1000</f>
        <v>337</v>
      </c>
      <c r="R149" s="46">
        <f>'נקודת האיזון - תזרימית'!E54/1000</f>
        <v>25</v>
      </c>
      <c r="S149" s="45">
        <f>('נקודת האיזון - תזרימית'!C60+'נקודת האיזון - תזרימית'!C62+'נקודת האיזון - תזרימית'!C64)/1000</f>
        <v>67</v>
      </c>
    </row>
  </sheetData>
  <mergeCells count="4">
    <mergeCell ref="D143:I143"/>
    <mergeCell ref="B143:C143"/>
    <mergeCell ref="K143:L143"/>
    <mergeCell ref="M143:S1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נקודת האיזון - כלכלית</vt:lpstr>
      <vt:lpstr>נקודת האיזון - תזרימית</vt:lpstr>
      <vt:lpstr>גרפים</vt:lpstr>
      <vt:lpstr>'נקודת האיזון - כלכלית'!WPrint_Area_W</vt:lpstr>
      <vt:lpstr>'נקודת האיזון - תזרימית'!WPrint_Area_W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samurai bc- Gil</cp:lastModifiedBy>
  <cp:lastPrinted>2019-05-29T13:15:20Z</cp:lastPrinted>
  <dcterms:created xsi:type="dcterms:W3CDTF">2012-11-03T15:49:34Z</dcterms:created>
  <dcterms:modified xsi:type="dcterms:W3CDTF">2023-08-07T12:59:11Z</dcterms:modified>
</cp:coreProperties>
</file>